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  <Override PartName="/xl/cellimages.xml" ContentType="application/vnd.wps-officedocument.cellimage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/>
  <mc:AlternateContent xmlns:mc="http://schemas.openxmlformats.org/markup-compatibility/2006">
    <mc:Choice Requires="x15">
      <x15ac:absPath xmlns:x15ac="http://schemas.microsoft.com/office/spreadsheetml/2010/11/ac" url="D:\Users\Administrator\Desktop\"/>
    </mc:Choice>
  </mc:AlternateContent>
  <bookViews>
    <workbookView xWindow="0" yWindow="0" windowWidth="0" windowHeight="16755"/>
  </bookViews>
  <sheets>
    <sheet name="Sheet1" sheetId="1" r:id="rId1"/>
  </sheets>
  <calcPr calcId="152511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J31" i="1" l="1"/>
  <c r="H31" i="1"/>
  <c r="G31" i="1"/>
  <c r="E31" i="1"/>
  <c r="K30" i="1"/>
  <c r="J30" i="1"/>
  <c r="I30" i="1"/>
  <c r="H30" i="1"/>
  <c r="G30" i="1"/>
  <c r="K29" i="1"/>
  <c r="J29" i="1"/>
  <c r="I29" i="1"/>
  <c r="H29" i="1"/>
  <c r="G29" i="1"/>
  <c r="K28" i="1"/>
  <c r="J28" i="1"/>
  <c r="I28" i="1"/>
  <c r="H28" i="1"/>
  <c r="G28" i="1"/>
  <c r="K27" i="1"/>
  <c r="J27" i="1"/>
  <c r="I27" i="1"/>
  <c r="H27" i="1"/>
  <c r="G27" i="1"/>
  <c r="K26" i="1"/>
  <c r="J26" i="1"/>
  <c r="I26" i="1"/>
  <c r="H26" i="1"/>
  <c r="G26" i="1"/>
  <c r="K25" i="1"/>
  <c r="J25" i="1"/>
  <c r="I25" i="1"/>
  <c r="H25" i="1"/>
  <c r="G25" i="1"/>
  <c r="K24" i="1"/>
  <c r="J24" i="1"/>
  <c r="I24" i="1"/>
  <c r="H24" i="1"/>
  <c r="G24" i="1"/>
  <c r="K23" i="1"/>
  <c r="J23" i="1"/>
  <c r="I23" i="1"/>
  <c r="H23" i="1"/>
  <c r="G23" i="1"/>
  <c r="K22" i="1"/>
  <c r="J22" i="1"/>
  <c r="I22" i="1"/>
  <c r="H22" i="1"/>
  <c r="G22" i="1"/>
  <c r="K21" i="1"/>
  <c r="J21" i="1"/>
  <c r="I21" i="1"/>
  <c r="H21" i="1"/>
  <c r="G21" i="1"/>
  <c r="K20" i="1"/>
  <c r="J20" i="1"/>
  <c r="I20" i="1"/>
  <c r="H20" i="1"/>
  <c r="G20" i="1"/>
  <c r="K19" i="1"/>
  <c r="J19" i="1"/>
  <c r="I19" i="1"/>
  <c r="H19" i="1"/>
  <c r="G19" i="1"/>
  <c r="K18" i="1"/>
  <c r="J18" i="1"/>
  <c r="I18" i="1"/>
  <c r="H18" i="1"/>
  <c r="G18" i="1"/>
  <c r="J17" i="1"/>
  <c r="I17" i="1"/>
  <c r="H17" i="1"/>
  <c r="G17" i="1"/>
  <c r="J16" i="1"/>
  <c r="I16" i="1"/>
  <c r="H16" i="1"/>
  <c r="G16" i="1"/>
  <c r="K15" i="1"/>
  <c r="J15" i="1"/>
  <c r="I15" i="1"/>
  <c r="H15" i="1"/>
  <c r="G15" i="1"/>
  <c r="K14" i="1"/>
  <c r="J14" i="1"/>
  <c r="I14" i="1"/>
  <c r="H14" i="1"/>
  <c r="G14" i="1"/>
  <c r="K13" i="1"/>
  <c r="J13" i="1"/>
  <c r="I13" i="1"/>
  <c r="H13" i="1"/>
  <c r="G13" i="1"/>
  <c r="K12" i="1"/>
  <c r="J12" i="1"/>
  <c r="I12" i="1"/>
  <c r="H12" i="1"/>
  <c r="G12" i="1"/>
  <c r="K11" i="1"/>
  <c r="J11" i="1"/>
  <c r="I11" i="1"/>
  <c r="H11" i="1"/>
  <c r="G11" i="1"/>
  <c r="K10" i="1"/>
  <c r="J10" i="1"/>
  <c r="I10" i="1"/>
  <c r="H10" i="1"/>
  <c r="G10" i="1"/>
  <c r="K9" i="1"/>
  <c r="J9" i="1"/>
  <c r="I9" i="1"/>
  <c r="H9" i="1"/>
  <c r="G9" i="1"/>
  <c r="K8" i="1"/>
  <c r="J8" i="1"/>
  <c r="I8" i="1"/>
  <c r="H8" i="1"/>
  <c r="G8" i="1"/>
  <c r="K7" i="1"/>
  <c r="J7" i="1"/>
  <c r="I7" i="1"/>
  <c r="H7" i="1"/>
  <c r="G7" i="1"/>
  <c r="K6" i="1"/>
  <c r="J6" i="1"/>
  <c r="I6" i="1"/>
  <c r="H6" i="1"/>
  <c r="G6" i="1"/>
  <c r="K5" i="1"/>
  <c r="J5" i="1"/>
  <c r="I5" i="1"/>
  <c r="H5" i="1"/>
  <c r="G5" i="1"/>
  <c r="K4" i="1"/>
  <c r="J4" i="1"/>
  <c r="I4" i="1"/>
  <c r="H4" i="1"/>
  <c r="G4" i="1"/>
</calcChain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6" name="ID_4Q_001" descr="1"/>
        <xdr:cNvPicPr/>
      </xdr:nvPicPr>
      <xdr:blipFill>
        <a:blip r:embed="rId1"/>
        <a:stretch>
          <a:fillRect/>
        </a:stretch>
      </xdr:blipFill>
      <xdr:spPr>
        <a:xfrm>
          <a:off x="0" y="0"/>
          <a:ext cx="7540625" cy="10058400"/>
        </a:xfrm>
        <a:prstGeom prst="rect">
          <a:avLst/>
        </a:prstGeom>
      </xdr:spPr>
    </xdr:pic>
  </etc:cellImage>
  <etc:cellImage>
    <xdr:pic>
      <xdr:nvPicPr>
        <xdr:cNvPr id="7" name="ID_4Q_002" descr="2"/>
        <xdr:cNvPicPr/>
      </xdr:nvPicPr>
      <xdr:blipFill>
        <a:blip r:embed="rId2"/>
        <a:stretch>
          <a:fillRect/>
        </a:stretch>
      </xdr:blipFill>
      <xdr:spPr>
        <a:xfrm>
          <a:off x="0" y="0"/>
          <a:ext cx="7540625" cy="10058400"/>
        </a:xfrm>
        <a:prstGeom prst="rect">
          <a:avLst/>
        </a:prstGeom>
      </xdr:spPr>
    </xdr:pic>
  </etc:cellImage>
  <etc:cellImage>
    <xdr:pic>
      <xdr:nvPicPr>
        <xdr:cNvPr id="8" name="ID_4Q_003" descr="3"/>
        <xdr:cNvPicPr/>
      </xdr:nvPicPr>
      <xdr:blipFill>
        <a:blip r:embed="rId3"/>
        <a:stretch>
          <a:fillRect/>
        </a:stretch>
      </xdr:blipFill>
      <xdr:spPr>
        <a:xfrm>
          <a:off x="0" y="0"/>
          <a:ext cx="7540625" cy="10058400"/>
        </a:xfrm>
        <a:prstGeom prst="rect">
          <a:avLst/>
        </a:prstGeom>
      </xdr:spPr>
    </xdr:pic>
  </etc:cellImage>
  <etc:cellImage>
    <xdr:pic>
      <xdr:nvPicPr>
        <xdr:cNvPr id="9" name="ID_4Q_004" descr="4"/>
        <xdr:cNvPicPr/>
      </xdr:nvPicPr>
      <xdr:blipFill>
        <a:blip r:embed="rId4"/>
        <a:stretch>
          <a:fillRect/>
        </a:stretch>
      </xdr:blipFill>
      <xdr:spPr>
        <a:xfrm>
          <a:off x="0" y="0"/>
          <a:ext cx="7540625" cy="10058400"/>
        </a:xfrm>
        <a:prstGeom prst="rect">
          <a:avLst/>
        </a:prstGeom>
      </xdr:spPr>
    </xdr:pic>
  </etc:cellImage>
  <etc:cellImage>
    <xdr:pic>
      <xdr:nvPicPr>
        <xdr:cNvPr id="10" name="ID_4Q_005" descr="5"/>
        <xdr:cNvPicPr/>
      </xdr:nvPicPr>
      <xdr:blipFill>
        <a:blip r:embed="rId5"/>
        <a:stretch>
          <a:fillRect/>
        </a:stretch>
      </xdr:blipFill>
      <xdr:spPr>
        <a:xfrm>
          <a:off x="0" y="0"/>
          <a:ext cx="7540625" cy="10058400"/>
        </a:xfrm>
        <a:prstGeom prst="rect">
          <a:avLst/>
        </a:prstGeom>
      </xdr:spPr>
    </xdr:pic>
  </etc:cellImage>
  <etc:cellImage>
    <xdr:pic>
      <xdr:nvPicPr>
        <xdr:cNvPr id="11" name="ID_4Q_006" descr="6"/>
        <xdr:cNvPicPr/>
      </xdr:nvPicPr>
      <xdr:blipFill>
        <a:blip r:embed="rId6"/>
        <a:stretch>
          <a:fillRect/>
        </a:stretch>
      </xdr:blipFill>
      <xdr:spPr>
        <a:xfrm>
          <a:off x="0" y="0"/>
          <a:ext cx="7540625" cy="10058400"/>
        </a:xfrm>
        <a:prstGeom prst="rect">
          <a:avLst/>
        </a:prstGeom>
      </xdr:spPr>
    </xdr:pic>
  </etc:cellImage>
  <etc:cellImage>
    <xdr:pic>
      <xdr:nvPicPr>
        <xdr:cNvPr id="12" name="ID_4Q_007" descr="7"/>
        <xdr:cNvPicPr/>
      </xdr:nvPicPr>
      <xdr:blipFill>
        <a:blip r:embed="rId7"/>
        <a:stretch>
          <a:fillRect/>
        </a:stretch>
      </xdr:blipFill>
      <xdr:spPr>
        <a:xfrm>
          <a:off x="0" y="0"/>
          <a:ext cx="7540625" cy="10058400"/>
        </a:xfrm>
        <a:prstGeom prst="rect">
          <a:avLst/>
        </a:prstGeom>
      </xdr:spPr>
    </xdr:pic>
  </etc:cellImage>
  <etc:cellImage>
    <xdr:pic>
      <xdr:nvPicPr>
        <xdr:cNvPr id="13" name="ID_4Q_008" descr="8"/>
        <xdr:cNvPicPr/>
      </xdr:nvPicPr>
      <xdr:blipFill>
        <a:blip r:embed="rId8"/>
        <a:stretch>
          <a:fillRect/>
        </a:stretch>
      </xdr:blipFill>
      <xdr:spPr>
        <a:xfrm>
          <a:off x="0" y="0"/>
          <a:ext cx="7540625" cy="10058400"/>
        </a:xfrm>
        <a:prstGeom prst="rect">
          <a:avLst/>
        </a:prstGeom>
      </xdr:spPr>
    </xdr:pic>
  </etc:cellImage>
  <etc:cellImage>
    <xdr:pic>
      <xdr:nvPicPr>
        <xdr:cNvPr id="14" name="ID_4Q_009" descr="9"/>
        <xdr:cNvPicPr/>
      </xdr:nvPicPr>
      <xdr:blipFill>
        <a:blip r:embed="rId9"/>
        <a:stretch>
          <a:fillRect/>
        </a:stretch>
      </xdr:blipFill>
      <xdr:spPr>
        <a:xfrm>
          <a:off x="0" y="0"/>
          <a:ext cx="7540625" cy="10058400"/>
        </a:xfrm>
        <a:prstGeom prst="rect">
          <a:avLst/>
        </a:prstGeom>
      </xdr:spPr>
    </xdr:pic>
  </etc:cellImage>
  <etc:cellImage>
    <xdr:pic>
      <xdr:nvPicPr>
        <xdr:cNvPr id="15" name="ID_4Q_010" descr="10"/>
        <xdr:cNvPicPr/>
      </xdr:nvPicPr>
      <xdr:blipFill>
        <a:blip r:embed="rId10"/>
        <a:stretch>
          <a:fillRect/>
        </a:stretch>
      </xdr:blipFill>
      <xdr:spPr>
        <a:xfrm>
          <a:off x="0" y="0"/>
          <a:ext cx="7540625" cy="10058400"/>
        </a:xfrm>
        <a:prstGeom prst="rect">
          <a:avLst/>
        </a:prstGeom>
      </xdr:spPr>
    </xdr:pic>
  </etc:cellImage>
  <etc:cellImage>
    <xdr:pic>
      <xdr:nvPicPr>
        <xdr:cNvPr id="16" name="ID_4Q_011" descr="11"/>
        <xdr:cNvPicPr/>
      </xdr:nvPicPr>
      <xdr:blipFill>
        <a:blip r:embed="rId11"/>
        <a:stretch>
          <a:fillRect/>
        </a:stretch>
      </xdr:blipFill>
      <xdr:spPr>
        <a:xfrm>
          <a:off x="0" y="0"/>
          <a:ext cx="7540625" cy="10058400"/>
        </a:xfrm>
        <a:prstGeom prst="rect">
          <a:avLst/>
        </a:prstGeom>
      </xdr:spPr>
    </xdr:pic>
  </etc:cellImage>
  <etc:cellImage>
    <xdr:pic>
      <xdr:nvPicPr>
        <xdr:cNvPr id="17" name="ID_4Q_012" descr="12"/>
        <xdr:cNvPicPr/>
      </xdr:nvPicPr>
      <xdr:blipFill>
        <a:blip r:embed="rId12"/>
        <a:stretch>
          <a:fillRect/>
        </a:stretch>
      </xdr:blipFill>
      <xdr:spPr>
        <a:xfrm>
          <a:off x="0" y="0"/>
          <a:ext cx="7540625" cy="10058400"/>
        </a:xfrm>
        <a:prstGeom prst="rect">
          <a:avLst/>
        </a:prstGeom>
      </xdr:spPr>
    </xdr:pic>
  </etc:cellImage>
  <etc:cellImage>
    <xdr:pic>
      <xdr:nvPicPr>
        <xdr:cNvPr id="18" name="ID_4Q_013" descr="13"/>
        <xdr:cNvPicPr/>
      </xdr:nvPicPr>
      <xdr:blipFill>
        <a:blip r:embed="rId13"/>
        <a:stretch>
          <a:fillRect/>
        </a:stretch>
      </xdr:blipFill>
      <xdr:spPr>
        <a:xfrm>
          <a:off x="0" y="0"/>
          <a:ext cx="7540625" cy="10058400"/>
        </a:xfrm>
        <a:prstGeom prst="rect">
          <a:avLst/>
        </a:prstGeom>
      </xdr:spPr>
    </xdr:pic>
  </etc:cellImage>
  <etc:cellImage>
    <xdr:pic>
      <xdr:nvPicPr>
        <xdr:cNvPr id="19" name="ID_4Q_014" descr="14"/>
        <xdr:cNvPicPr/>
      </xdr:nvPicPr>
      <xdr:blipFill>
        <a:blip r:embed="rId14"/>
        <a:stretch>
          <a:fillRect/>
        </a:stretch>
      </xdr:blipFill>
      <xdr:spPr>
        <a:xfrm>
          <a:off x="0" y="0"/>
          <a:ext cx="7540625" cy="10058400"/>
        </a:xfrm>
        <a:prstGeom prst="rect">
          <a:avLst/>
        </a:prstGeom>
      </xdr:spPr>
    </xdr:pic>
  </etc:cellImage>
  <etc:cellImage>
    <xdr:pic>
      <xdr:nvPicPr>
        <xdr:cNvPr id="20" name="ID_4Q_015" descr="16"/>
        <xdr:cNvPicPr/>
      </xdr:nvPicPr>
      <xdr:blipFill>
        <a:blip r:embed="rId15"/>
        <a:stretch>
          <a:fillRect/>
        </a:stretch>
      </xdr:blipFill>
      <xdr:spPr>
        <a:xfrm>
          <a:off x="0" y="0"/>
          <a:ext cx="7540625" cy="10058400"/>
        </a:xfrm>
        <a:prstGeom prst="rect">
          <a:avLst/>
        </a:prstGeom>
      </xdr:spPr>
    </xdr:pic>
  </etc:cellImage>
  <etc:cellImage>
    <xdr:pic>
      <xdr:nvPicPr>
        <xdr:cNvPr id="21" name="ID_4Q_016" descr="17"/>
        <xdr:cNvPicPr/>
      </xdr:nvPicPr>
      <xdr:blipFill>
        <a:blip r:embed="rId16"/>
        <a:stretch>
          <a:fillRect/>
        </a:stretch>
      </xdr:blipFill>
      <xdr:spPr>
        <a:xfrm>
          <a:off x="0" y="0"/>
          <a:ext cx="7540625" cy="10058400"/>
        </a:xfrm>
        <a:prstGeom prst="rect">
          <a:avLst/>
        </a:prstGeom>
      </xdr:spPr>
    </xdr:pic>
  </etc:cellImage>
  <etc:cellImage>
    <xdr:pic>
      <xdr:nvPicPr>
        <xdr:cNvPr id="22" name="ID_4Q_017" descr="18"/>
        <xdr:cNvPicPr/>
      </xdr:nvPicPr>
      <xdr:blipFill>
        <a:blip r:embed="rId17"/>
        <a:stretch>
          <a:fillRect/>
        </a:stretch>
      </xdr:blipFill>
      <xdr:spPr>
        <a:xfrm>
          <a:off x="0" y="0"/>
          <a:ext cx="7540625" cy="10058400"/>
        </a:xfrm>
        <a:prstGeom prst="rect">
          <a:avLst/>
        </a:prstGeom>
      </xdr:spPr>
    </xdr:pic>
  </etc:cellImage>
  <etc:cellImage>
    <xdr:pic>
      <xdr:nvPicPr>
        <xdr:cNvPr id="23" name="ID_4Q_018" descr="19"/>
        <xdr:cNvPicPr/>
      </xdr:nvPicPr>
      <xdr:blipFill>
        <a:blip r:embed="rId18"/>
        <a:stretch>
          <a:fillRect/>
        </a:stretch>
      </xdr:blipFill>
      <xdr:spPr>
        <a:xfrm>
          <a:off x="0" y="0"/>
          <a:ext cx="7540625" cy="10058400"/>
        </a:xfrm>
        <a:prstGeom prst="rect">
          <a:avLst/>
        </a:prstGeom>
      </xdr:spPr>
    </xdr:pic>
  </etc:cellImage>
  <etc:cellImage>
    <xdr:pic>
      <xdr:nvPicPr>
        <xdr:cNvPr id="24" name="ID_4Q_019" descr="20"/>
        <xdr:cNvPicPr/>
      </xdr:nvPicPr>
      <xdr:blipFill>
        <a:blip r:embed="rId19"/>
        <a:stretch>
          <a:fillRect/>
        </a:stretch>
      </xdr:blipFill>
      <xdr:spPr>
        <a:xfrm>
          <a:off x="0" y="0"/>
          <a:ext cx="7540625" cy="10058400"/>
        </a:xfrm>
        <a:prstGeom prst="rect">
          <a:avLst/>
        </a:prstGeom>
      </xdr:spPr>
    </xdr:pic>
  </etc:cellImage>
  <etc:cellImage>
    <xdr:pic>
      <xdr:nvPicPr>
        <xdr:cNvPr id="25" name="ID_4Q_020" descr="21"/>
        <xdr:cNvPicPr/>
      </xdr:nvPicPr>
      <xdr:blipFill>
        <a:blip r:embed="rId20"/>
        <a:stretch>
          <a:fillRect/>
        </a:stretch>
      </xdr:blipFill>
      <xdr:spPr>
        <a:xfrm>
          <a:off x="0" y="0"/>
          <a:ext cx="7540625" cy="10058400"/>
        </a:xfrm>
        <a:prstGeom prst="rect">
          <a:avLst/>
        </a:prstGeom>
      </xdr:spPr>
    </xdr:pic>
  </etc:cellImage>
  <etc:cellImage>
    <xdr:pic>
      <xdr:nvPicPr>
        <xdr:cNvPr id="26" name="ID_4Q_021" descr="22"/>
        <xdr:cNvPicPr/>
      </xdr:nvPicPr>
      <xdr:blipFill>
        <a:blip r:embed="rId21"/>
        <a:stretch>
          <a:fillRect/>
        </a:stretch>
      </xdr:blipFill>
      <xdr:spPr>
        <a:xfrm>
          <a:off x="0" y="0"/>
          <a:ext cx="7540625" cy="10058400"/>
        </a:xfrm>
        <a:prstGeom prst="rect">
          <a:avLst/>
        </a:prstGeom>
      </xdr:spPr>
    </xdr:pic>
  </etc:cellImage>
  <etc:cellImage>
    <xdr:pic>
      <xdr:nvPicPr>
        <xdr:cNvPr id="27" name="ID_4Q_022" descr="23"/>
        <xdr:cNvPicPr/>
      </xdr:nvPicPr>
      <xdr:blipFill>
        <a:blip r:embed="rId22"/>
        <a:stretch>
          <a:fillRect/>
        </a:stretch>
      </xdr:blipFill>
      <xdr:spPr>
        <a:xfrm>
          <a:off x="0" y="0"/>
          <a:ext cx="7540625" cy="10058400"/>
        </a:xfrm>
        <a:prstGeom prst="rect">
          <a:avLst/>
        </a:prstGeom>
      </xdr:spPr>
    </xdr:pic>
  </etc:cellImage>
  <etc:cellImage>
    <xdr:pic>
      <xdr:nvPicPr>
        <xdr:cNvPr id="28" name="ID_4Q_023" descr="24"/>
        <xdr:cNvPicPr/>
      </xdr:nvPicPr>
      <xdr:blipFill>
        <a:blip r:embed="rId23"/>
        <a:stretch>
          <a:fillRect/>
        </a:stretch>
      </xdr:blipFill>
      <xdr:spPr>
        <a:xfrm>
          <a:off x="0" y="0"/>
          <a:ext cx="7540625" cy="10058400"/>
        </a:xfrm>
        <a:prstGeom prst="rect">
          <a:avLst/>
        </a:prstGeom>
      </xdr:spPr>
    </xdr:pic>
  </etc:cellImage>
  <etc:cellImage>
    <xdr:pic>
      <xdr:nvPicPr>
        <xdr:cNvPr id="29" name="ID_4Q_024" descr="26"/>
        <xdr:cNvPicPr/>
      </xdr:nvPicPr>
      <xdr:blipFill>
        <a:blip r:embed="rId24"/>
        <a:stretch>
          <a:fillRect/>
        </a:stretch>
      </xdr:blipFill>
      <xdr:spPr>
        <a:xfrm>
          <a:off x="0" y="0"/>
          <a:ext cx="7540625" cy="10058400"/>
        </a:xfrm>
        <a:prstGeom prst="rect">
          <a:avLst/>
        </a:prstGeom>
      </xdr:spPr>
    </xdr:pic>
  </etc:cellImage>
  <etc:cellImage>
    <xdr:pic>
      <xdr:nvPicPr>
        <xdr:cNvPr id="30" name="ID_4Q_025" descr="27"/>
        <xdr:cNvPicPr/>
      </xdr:nvPicPr>
      <xdr:blipFill>
        <a:blip r:embed="rId25"/>
        <a:stretch>
          <a:fillRect/>
        </a:stretch>
      </xdr:blipFill>
      <xdr:spPr>
        <a:xfrm>
          <a:off x="0" y="0"/>
          <a:ext cx="7540625" cy="10058400"/>
        </a:xfrm>
        <a:prstGeom prst="rect">
          <a:avLst/>
        </a:prstGeom>
      </xdr:spPr>
    </xdr:pic>
  </etc:cellImage>
  <etc:cellImage>
    <xdr:pic>
      <xdr:nvPicPr>
        <xdr:cNvPr id="31" name="ID_4Q_026" descr="28"/>
        <xdr:cNvPicPr/>
      </xdr:nvPicPr>
      <xdr:blipFill>
        <a:blip r:embed="rId26"/>
        <a:stretch>
          <a:fillRect/>
        </a:stretch>
      </xdr:blipFill>
      <xdr:spPr>
        <a:xfrm>
          <a:off x="0" y="0"/>
          <a:ext cx="7540625" cy="10058400"/>
        </a:xfrm>
        <a:prstGeom prst="rect">
          <a:avLst/>
        </a:prstGeom>
      </xdr:spPr>
    </xdr:pic>
  </etc:cellImage>
  <etc:cellImage>
    <xdr:pic>
      <xdr:nvPicPr>
        <xdr:cNvPr id="32" name="ID_4Q_027" descr="29"/>
        <xdr:cNvPicPr/>
      </xdr:nvPicPr>
      <xdr:blipFill>
        <a:blip r:embed="rId27"/>
        <a:stretch>
          <a:fillRect/>
        </a:stretch>
      </xdr:blipFill>
      <xdr:spPr>
        <a:xfrm>
          <a:off x="0" y="0"/>
          <a:ext cx="7540625" cy="10058400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<sst xmlns="http://schemas.openxmlformats.org/spreadsheetml/2006/main" count="66" uniqueCount="41">
  <si>
    <t>ZBGX存货4区（瓷器工艺品资产包）明细</t>
  </si>
  <si>
    <t>序号</t>
  </si>
  <si>
    <t>盘点序号</t>
  </si>
  <si>
    <t>名称</t>
  </si>
  <si>
    <t>计量 单位</t>
  </si>
  <si>
    <t>拍卖数量</t>
  </si>
  <si>
    <t>评估单价</t>
  </si>
  <si>
    <t>评估金额</t>
  </si>
  <si>
    <t>变卖价</t>
  </si>
  <si>
    <t>照片</t>
  </si>
  <si>
    <t>保证金</t>
  </si>
  <si>
    <t>加价幅度</t>
  </si>
  <si>
    <t>云锦福禄猪</t>
  </si>
  <si>
    <t>件</t>
  </si>
  <si>
    <t>个</t>
  </si>
  <si>
    <t>白石山翁云锦图</t>
    <phoneticPr fontId="4" type="noConversion"/>
  </si>
  <si>
    <t>搅胎福趣壶</t>
    <phoneticPr fontId="4" type="noConversion"/>
  </si>
  <si>
    <t>禅韵熏风香筒</t>
    <phoneticPr fontId="4" type="noConversion"/>
  </si>
  <si>
    <t>赤缀白玉琉璃盏</t>
    <phoneticPr fontId="4" type="noConversion"/>
  </si>
  <si>
    <t>祥龙玛瑙釉茗器</t>
    <phoneticPr fontId="4" type="noConversion"/>
  </si>
  <si>
    <t>百福祥和茗器</t>
    <phoneticPr fontId="4" type="noConversion"/>
  </si>
  <si>
    <t>富贵花插</t>
    <phoneticPr fontId="4" type="noConversion"/>
  </si>
  <si>
    <t>映韵硖石灯彩</t>
    <phoneticPr fontId="4" type="noConversion"/>
  </si>
  <si>
    <t>丝巾凤从东方来</t>
    <phoneticPr fontId="4" type="noConversion"/>
  </si>
  <si>
    <t>黄杨木雕西施</t>
    <phoneticPr fontId="4" type="noConversion"/>
  </si>
  <si>
    <t>抱枕</t>
    <phoneticPr fontId="4" type="noConversion"/>
  </si>
  <si>
    <t>釉下彩筷子筒套组</t>
    <phoneticPr fontId="4" type="noConversion"/>
  </si>
  <si>
    <t>釉下彩调味瓶</t>
    <phoneticPr fontId="4" type="noConversion"/>
  </si>
  <si>
    <t>青铜御鼎炉</t>
    <phoneticPr fontId="4" type="noConversion"/>
  </si>
  <si>
    <t>琉璃花瓶</t>
    <phoneticPr fontId="4" type="noConversion"/>
  </si>
  <si>
    <t>青韵</t>
    <phoneticPr fontId="4" type="noConversion"/>
  </si>
  <si>
    <t>鸿福观音瓶</t>
    <phoneticPr fontId="4" type="noConversion"/>
  </si>
  <si>
    <t>十二章纹手珠</t>
    <phoneticPr fontId="4" type="noConversion"/>
  </si>
  <si>
    <t>白瓷如意茗器</t>
    <phoneticPr fontId="4" type="noConversion"/>
  </si>
  <si>
    <t>财亨福通柴烧壶</t>
    <phoneticPr fontId="4" type="noConversion"/>
  </si>
  <si>
    <t>青玉福字瓶</t>
    <phoneticPr fontId="4" type="noConversion"/>
  </si>
  <si>
    <t>黄杨木雕昭君</t>
    <phoneticPr fontId="4" type="noConversion"/>
  </si>
  <si>
    <t>云锦般若波罗蜜多心经</t>
    <phoneticPr fontId="4" type="noConversion"/>
  </si>
  <si>
    <t>磬乐茗器</t>
    <phoneticPr fontId="4" type="noConversion"/>
  </si>
  <si>
    <t>钧瓷观音瓶</t>
    <phoneticPr fontId="4" type="noConversion"/>
  </si>
  <si>
    <t>惠心竹叶盖碗</t>
    <phoneticPr fontId="4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</si>
</sst>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2">
    <numFmt numFmtId="176" formatCode="0.00_ "/>
    <numFmt numFmtId="177" formatCode="0_ "/>
  </numFmts>
  <fonts count="6" x14ac:knownFonts="1">
    <font>
      <sz val="11"/>
      <color theme="1"/>
      <name val="宋体"/>
      <charset val="134"/>
      <scheme val="minor"/>
    </font>
    <font>
      <b/>
      <sz val="11"/>
      <color theme="1"/>
      <name val="宋体"/>
      <charset val="134"/>
      <scheme val="minor"/>
    </font>
    <font>
      <b/>
      <sz val="14"/>
      <color theme="1"/>
      <name val="宋体"/>
      <charset val="134"/>
      <scheme val="minor"/>
    </font>
    <font>
      <sz val="10"/>
      <name val="宋体"/>
      <charset val="134"/>
    </font>
    <font>
      <sz val="9"/>
      <name val="宋体"/>
      <charset val="134"/>
      <scheme val="minor"/>
    </font>
    <font>
      <sz val="11"/>
      <color theme="1"/>
      <name val="宋体"/>
      <family val="3"/>
      <charset val="134"/>
      <scheme val="minor"/>
    </font>
  </fonts>
  <fills count="2">
    <fill>
      <patternFill patternType="none"/>
    </fill>
    <fill>
      <patternFill patternType="gray125"/>
    </fill>
  </fills>
  <borders count="2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</borders>
  <cellStyleXfs count="2">
    <xf numFmtId="0" fontId="0" fillId="0" borderId="0">
      <alignment vertical="center"/>
    </xf>
    <xf numFmtId="0" fontId="3" fillId="0" borderId="0"/>
  </cellStyleXfs>
  <cellXfs count="14">
    <xf numFmtId="0" fontId="0" fillId="0" borderId="0" xfId="0">
      <alignment vertical="center"/>
    </xf>
    <xf numFmtId="0" fontId="1" fillId="0" borderId="0" xfId="0" applyFont="1" applyAlignment="1">
      <alignment horizontal="center" vertical="center"/>
    </xf>
    <xf numFmtId="176" fontId="0" fillId="0" borderId="0" xfId="0" applyNumberFormat="1">
      <alignment vertical="center"/>
    </xf>
    <xf numFmtId="177" fontId="0" fillId="0" borderId="0" xfId="0" applyNumberFormat="1">
      <alignment vertical="center"/>
    </xf>
    <xf numFmtId="0" fontId="0" fillId="0" borderId="1" xfId="0" applyBorder="1" applyAlignment="1">
      <alignment horizontal="center" vertical="center"/>
    </xf>
    <xf numFmtId="176" fontId="0" fillId="0" borderId="1" xfId="0" applyNumberFormat="1" applyBorder="1" applyAlignment="1">
      <alignment horizontal="center" vertical="center"/>
    </xf>
    <xf numFmtId="177" fontId="0" fillId="0" borderId="1" xfId="0" applyNumberFormat="1" applyBorder="1" applyAlignment="1">
      <alignment horizontal="center" vertical="center"/>
    </xf>
    <xf numFmtId="0" fontId="0" fillId="0" borderId="0" xfId="0" applyAlignment="1">
      <alignment horizontal="center" vertical="center"/>
    </xf>
    <xf numFmtId="177" fontId="0" fillId="0" borderId="0" xfId="0" applyNumberFormat="1" applyAlignment="1">
      <alignment horizontal="center" vertical="center"/>
    </xf>
    <xf numFmtId="0" fontId="5" fillId="0" borderId="1" xfId="0" applyFont="1" applyBorder="1" applyAlignment="1">
      <alignment horizontal="center" vertical="center"/>
    </xf>
    <xf numFmtId="0" fontId="2" fillId="0" borderId="0" xfId="0" applyFont="1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176" fontId="1" fillId="0" borderId="1" xfId="0" applyNumberFormat="1" applyFont="1" applyBorder="1" applyAlignment="1">
      <alignment horizontal="center" vertical="center"/>
    </xf>
    <xf numFmtId="177" fontId="1" fillId="0" borderId="1" xfId="0" applyNumberFormat="1" applyFont="1" applyBorder="1" applyAlignment="1">
      <alignment horizontal="center" vertical="center"/>
    </xf>
  </cellXfs>
  <cellStyles count="2">
    <cellStyle name="常规" xfId="0" builtinId="0"/>
    <cellStyle name="常规 3 3" xfId="1"/>
  </cellStyles>
  <dxfs count="17">
    <dxf>
      <fill>
        <patternFill patternType="solid">
          <fgColor theme="4" tint="0.79995117038483843"/>
          <bgColor theme="4" tint="0.79995117038483843"/>
        </patternFill>
      </fill>
      <border>
        <bottom style="thin">
          <color theme="4" tint="0.39994506668294322"/>
        </bottom>
      </border>
    </dxf>
    <dxf>
      <font>
        <b/>
      </font>
      <fill>
        <patternFill patternType="solid">
          <fgColor theme="4" tint="0.79995117038483843"/>
          <bgColor theme="4" tint="0.79995117038483843"/>
        </patternFill>
      </fill>
      <border>
        <bottom style="thin">
          <color theme="4" tint="0.39994506668294322"/>
        </bottom>
      </border>
    </dxf>
    <dxf>
      <font>
        <color theme="1"/>
      </font>
    </dxf>
    <dxf>
      <font>
        <color theme="1"/>
      </font>
      <border>
        <bottom style="thin">
          <color theme="4" tint="0.39994506668294322"/>
        </bottom>
      </border>
    </dxf>
    <dxf>
      <font>
        <b/>
        <color theme="1"/>
      </font>
    </dxf>
    <dxf>
      <font>
        <b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5117038483843"/>
          <bgColor theme="4" tint="0.79995117038483843"/>
        </patternFill>
      </fill>
    </dxf>
    <dxf>
      <fill>
        <patternFill patternType="solid">
          <fgColor theme="4" tint="0.79995117038483843"/>
          <bgColor theme="4" tint="0.79995117038483843"/>
        </patternFill>
      </fill>
    </dxf>
    <dxf>
      <font>
        <b/>
        <color theme="1"/>
      </font>
      <fill>
        <patternFill patternType="solid">
          <fgColor theme="4" tint="0.79995117038483843"/>
          <bgColor theme="4" tint="0.79995117038483843"/>
        </patternFill>
      </fill>
      <border>
        <top style="thin">
          <color theme="4" tint="0.39994506668294322"/>
        </top>
        <bottom style="thin">
          <color theme="4" tint="0.39994506668294322"/>
        </bottom>
      </border>
    </dxf>
    <dxf>
      <font>
        <b/>
        <color theme="1"/>
      </font>
      <fill>
        <patternFill patternType="solid">
          <fgColor theme="4" tint="0.79995117038483843"/>
          <bgColor theme="4" tint="0.79995117038483843"/>
        </patternFill>
      </fill>
      <border>
        <bottom style="thin">
          <color theme="4" tint="0.39994506668294322"/>
        </bottom>
      </border>
    </dxf>
    <dxf>
      <fill>
        <patternFill patternType="solid">
          <fgColor theme="4" tint="0.79995117038483843"/>
          <bgColor theme="4" tint="0.79995117038483843"/>
        </patternFill>
      </fill>
    </dxf>
    <dxf>
      <fill>
        <patternFill patternType="solid">
          <fgColor theme="4" tint="0.79995117038483843"/>
          <bgColor theme="4" tint="0.79995117038483843"/>
        </patternFill>
      </fill>
    </dxf>
    <dxf>
      <font>
        <b/>
        <color theme="1"/>
      </font>
    </dxf>
    <dxf>
      <font>
        <b/>
        <color theme="1"/>
      </font>
    </dxf>
    <dxf>
      <font>
        <b/>
        <color theme="1"/>
      </font>
      <border>
        <top style="double">
          <color theme="4"/>
        </top>
      </border>
    </dxf>
    <dxf>
      <font>
        <b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4506668294322"/>
        </horizontal>
      </border>
    </dxf>
  </dxfs>
  <tableStyles count="2" defaultTableStyle="TableStylePreset3_Accent1" defaultPivotStyle="PivotStylePreset2_Accent1">
    <tableStyle name="TableStylePreset3_Accent1" pivot="0" count="7">
      <tableStyleElement type="wholeTable" dxfId="16"/>
      <tableStyleElement type="headerRow" dxfId="15"/>
      <tableStyleElement type="totalRow" dxfId="14"/>
      <tableStyleElement type="firstColumn" dxfId="13"/>
      <tableStyleElement type="lastColumn" dxfId="12"/>
      <tableStyleElement type="firstRowStripe" dxfId="11"/>
      <tableStyleElement type="firstColumnStripe" dxfId="10"/>
    </tableStyle>
    <tableStyle name="PivotStylePreset2_Accent1" table="0" count="10">
      <tableStyleElement type="headerRow" dxfId="9"/>
      <tableStyleElement type="totalRow" dxfId="8"/>
      <tableStyleElement type="firstRowStripe" dxfId="7"/>
      <tableStyleElement type="firstColumnStripe" dxfId="6"/>
      <tableStyleElement type="firstSubtotalRow" dxfId="5"/>
      <tableStyleElement type="secondSubtotalRow" dxfId="4"/>
      <tableStyleElement type="firstRowSubheading" dxfId="3"/>
      <tableStyleElement type="secondRowSubheading" dxfId="2"/>
      <tableStyleElement type="pageFieldLabels" dxfId="1"/>
      <tableStyleElement type="pageFieldValues" dxfId="0"/>
    </tableStyle>
  </tableStyle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cellimages.xml.rels><?xml version="1.0" encoding="UTF-8" standalone="yes"?>
<Relationships xmlns="http://schemas.openxmlformats.org/package/2006/relationships"><Relationship Id="rId8" Type="http://schemas.openxmlformats.org/officeDocument/2006/relationships/image" Target="media/image8.jpeg"/><Relationship Id="rId26" Type="http://schemas.openxmlformats.org/officeDocument/2006/relationships/image" Target="media/image26.jpeg"/><Relationship Id="rId18" Type="http://schemas.openxmlformats.org/officeDocument/2006/relationships/image" Target="media/image18.jpeg"/><Relationship Id="rId13" Type="http://schemas.openxmlformats.org/officeDocument/2006/relationships/image" Target="media/image13.jpeg"/><Relationship Id="rId3" Type="http://schemas.openxmlformats.org/officeDocument/2006/relationships/image" Target="media/image3.jpeg"/><Relationship Id="rId21" Type="http://schemas.openxmlformats.org/officeDocument/2006/relationships/image" Target="media/image21.jpeg"/><Relationship Id="rId7" Type="http://schemas.openxmlformats.org/officeDocument/2006/relationships/image" Target="media/image7.jpeg"/><Relationship Id="rId25" Type="http://schemas.openxmlformats.org/officeDocument/2006/relationships/image" Target="media/image25.jpeg"/><Relationship Id="rId17" Type="http://schemas.openxmlformats.org/officeDocument/2006/relationships/image" Target="media/image17.jpeg"/><Relationship Id="rId12" Type="http://schemas.openxmlformats.org/officeDocument/2006/relationships/image" Target="media/image12.jpeg"/><Relationship Id="rId20" Type="http://schemas.openxmlformats.org/officeDocument/2006/relationships/image" Target="media/image20.jpeg"/><Relationship Id="rId2" Type="http://schemas.openxmlformats.org/officeDocument/2006/relationships/image" Target="media/image2.jpeg"/><Relationship Id="rId16" Type="http://schemas.openxmlformats.org/officeDocument/2006/relationships/image" Target="media/image16.jpeg"/><Relationship Id="rId6" Type="http://schemas.openxmlformats.org/officeDocument/2006/relationships/image" Target="media/image6.jpeg"/><Relationship Id="rId24" Type="http://schemas.openxmlformats.org/officeDocument/2006/relationships/image" Target="media/image24.jpeg"/><Relationship Id="rId11" Type="http://schemas.openxmlformats.org/officeDocument/2006/relationships/image" Target="media/image11.jpeg"/><Relationship Id="rId1" Type="http://schemas.openxmlformats.org/officeDocument/2006/relationships/image" Target="media/image1.jpeg"/><Relationship Id="rId5" Type="http://schemas.openxmlformats.org/officeDocument/2006/relationships/image" Target="media/image5.jpeg"/><Relationship Id="rId23" Type="http://schemas.openxmlformats.org/officeDocument/2006/relationships/image" Target="media/image23.jpeg"/><Relationship Id="rId15" Type="http://schemas.openxmlformats.org/officeDocument/2006/relationships/image" Target="media/image15.jpeg"/><Relationship Id="rId19" Type="http://schemas.openxmlformats.org/officeDocument/2006/relationships/image" Target="media/image19.jpeg"/><Relationship Id="rId10" Type="http://schemas.openxmlformats.org/officeDocument/2006/relationships/image" Target="media/image10.jpeg"/><Relationship Id="rId9" Type="http://schemas.openxmlformats.org/officeDocument/2006/relationships/image" Target="media/image9.jpeg"/><Relationship Id="rId4" Type="http://schemas.openxmlformats.org/officeDocument/2006/relationships/image" Target="media/image4.jpeg"/><Relationship Id="rId27" Type="http://schemas.openxmlformats.org/officeDocument/2006/relationships/image" Target="media/image27.jpeg"/><Relationship Id="rId22" Type="http://schemas.openxmlformats.org/officeDocument/2006/relationships/image" Target="media/image22.jpeg"/><Relationship Id="rId14" Type="http://schemas.openxmlformats.org/officeDocument/2006/relationships/image" Target="media/image14.jpeg"/></Relationships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www.wps.cn/officeDocument/2020/cellImage" Target="cellimages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31"/>
  <sheetViews>
    <sheetView tabSelected="1" zoomScale="130" zoomScaleNormal="130" workbookViewId="0">
      <selection activeCell="A14" sqref="A14:XFD14"/>
    </sheetView>
  </sheetViews>
  <sheetFormatPr defaultColWidth="9.25" defaultRowHeight="13.5" x14ac:dyDescent="0.15"/>
  <cols>
    <col min="3" max="3" width="28.875" customWidth="1"/>
    <col min="4" max="4" width="12.125" customWidth="1"/>
    <col min="5" max="5" width="10.875" customWidth="1"/>
    <col min="6" max="6" width="11.5" customWidth="1"/>
    <col min="7" max="7" width="10" customWidth="1"/>
    <col min="8" max="8" width="9.75" style="2"/>
    <col min="9" max="9" width="19.25" customWidth="1"/>
    <col min="10" max="11" width="9.25" style="3"/>
  </cols>
  <sheetData>
    <row r="1" spans="1:11" ht="39" customHeight="1" x14ac:dyDescent="0.15">
      <c r="A1" s="10" t="s">
        <v>0</v>
      </c>
      <c r="B1" s="10"/>
      <c r="C1" s="10"/>
      <c r="D1" s="10"/>
      <c r="E1" s="10"/>
      <c r="F1" s="10"/>
      <c r="G1" s="10"/>
      <c r="H1" s="10"/>
      <c r="I1" s="10"/>
      <c r="J1" s="10"/>
      <c r="K1" s="10"/>
    </row>
    <row r="2" spans="1:11" s="1" customFormat="1" x14ac:dyDescent="0.15">
      <c r="A2" s="11" t="s">
        <v>1</v>
      </c>
      <c r="B2" s="11" t="s">
        <v>2</v>
      </c>
      <c r="C2" s="11" t="s">
        <v>3</v>
      </c>
      <c r="D2" s="11" t="s">
        <v>4</v>
      </c>
      <c r="E2" s="11" t="s">
        <v>5</v>
      </c>
      <c r="F2" s="11" t="s">
        <v>6</v>
      </c>
      <c r="G2" s="11" t="s">
        <v>7</v>
      </c>
      <c r="H2" s="12" t="s">
        <v>8</v>
      </c>
      <c r="I2" s="11" t="s">
        <v>9</v>
      </c>
      <c r="J2" s="13" t="s">
        <v>10</v>
      </c>
      <c r="K2" s="13" t="s">
        <v>11</v>
      </c>
    </row>
    <row r="3" spans="1:11" s="1" customFormat="1" x14ac:dyDescent="0.15">
      <c r="A3" s="11"/>
      <c r="B3" s="11"/>
      <c r="C3" s="11"/>
      <c r="D3" s="11"/>
      <c r="E3" s="11"/>
      <c r="F3" s="11"/>
      <c r="G3" s="11"/>
      <c r="H3" s="12"/>
      <c r="I3" s="11"/>
      <c r="J3" s="13"/>
      <c r="K3" s="13"/>
    </row>
    <row r="4" spans="1:11" x14ac:dyDescent="0.15">
      <c r="A4" s="4">
        <v>1</v>
      </c>
      <c r="B4" s="4">
        <v>1</v>
      </c>
      <c r="C4" s="4" t="s">
        <v>12</v>
      </c>
      <c r="D4" s="4" t="s">
        <v>13</v>
      </c>
      <c r="E4" s="4">
        <v>5</v>
      </c>
      <c r="F4" s="4">
        <v>101.2</v>
      </c>
      <c r="G4" s="4">
        <f>E4*F4</f>
        <v>506</v>
      </c>
      <c r="H4" s="5">
        <f>G4*70%*80%*90%</f>
        <v>255.024</v>
      </c>
      <c r="I4" s="4" t="str">
        <f>_xlfn.DISPIMG("ID_4Q_001",1)</f>
        <v>=DISPIMG("ID_4Q_001",1)</v>
      </c>
      <c r="J4" s="6">
        <f>H4*20%</f>
        <v>51.004800000000003</v>
      </c>
      <c r="K4" s="6">
        <f>H4*0.02</f>
        <v>5.1004800000000001</v>
      </c>
    </row>
    <row r="5" spans="1:11" x14ac:dyDescent="0.15">
      <c r="A5" s="4">
        <v>2</v>
      </c>
      <c r="B5" s="4">
        <v>2</v>
      </c>
      <c r="C5" s="4" t="s">
        <v>15</v>
      </c>
      <c r="D5" s="4" t="s">
        <v>13</v>
      </c>
      <c r="E5" s="4">
        <v>5</v>
      </c>
      <c r="F5" s="4">
        <v>243.8</v>
      </c>
      <c r="G5" s="4">
        <f t="shared" ref="G5:G30" si="0">E5*F5</f>
        <v>1219</v>
      </c>
      <c r="H5" s="5">
        <f t="shared" ref="H5:H30" si="1">G5*70%*80%*90%</f>
        <v>614.37599999999998</v>
      </c>
      <c r="I5" s="4" t="str">
        <f>_xlfn.DISPIMG("ID_4Q_002",1)</f>
        <v>=DISPIMG("ID_4Q_002",1)</v>
      </c>
      <c r="J5" s="6">
        <f t="shared" ref="J5:J31" si="2">H5*20%</f>
        <v>122.87520000000001</v>
      </c>
      <c r="K5" s="6">
        <f t="shared" ref="K5:K30" si="3">H5*0.02</f>
        <v>12.287520000000001</v>
      </c>
    </row>
    <row r="6" spans="1:11" x14ac:dyDescent="0.15">
      <c r="A6" s="4">
        <v>3</v>
      </c>
      <c r="B6" s="4">
        <v>3</v>
      </c>
      <c r="C6" s="4" t="s">
        <v>16</v>
      </c>
      <c r="D6" s="4" t="s">
        <v>13</v>
      </c>
      <c r="E6" s="4">
        <v>5</v>
      </c>
      <c r="F6" s="4">
        <v>230.04</v>
      </c>
      <c r="G6" s="4">
        <f t="shared" si="0"/>
        <v>1150.2</v>
      </c>
      <c r="H6" s="5">
        <f t="shared" si="1"/>
        <v>579.70079999999996</v>
      </c>
      <c r="I6" s="4" t="str">
        <f>_xlfn.DISPIMG("ID_4Q_003",1)</f>
        <v>=DISPIMG("ID_4Q_003",1)</v>
      </c>
      <c r="J6" s="6">
        <f t="shared" si="2"/>
        <v>115.94016000000001</v>
      </c>
      <c r="K6" s="6">
        <f t="shared" si="3"/>
        <v>11.594016</v>
      </c>
    </row>
    <row r="7" spans="1:11" x14ac:dyDescent="0.15">
      <c r="A7" s="4">
        <v>4</v>
      </c>
      <c r="B7" s="4">
        <v>4</v>
      </c>
      <c r="C7" s="9" t="s">
        <v>17</v>
      </c>
      <c r="D7" s="4" t="s">
        <v>13</v>
      </c>
      <c r="E7" s="4">
        <v>5</v>
      </c>
      <c r="F7" s="4">
        <v>320.19</v>
      </c>
      <c r="G7" s="4">
        <f t="shared" si="0"/>
        <v>1600.95</v>
      </c>
      <c r="H7" s="5">
        <f t="shared" si="1"/>
        <v>806.87879999999996</v>
      </c>
      <c r="I7" s="4" t="str">
        <f>_xlfn.DISPIMG("ID_4Q_004",1)</f>
        <v>=DISPIMG("ID_4Q_004",1)</v>
      </c>
      <c r="J7" s="6">
        <f t="shared" si="2"/>
        <v>161.37576000000001</v>
      </c>
      <c r="K7" s="6">
        <f t="shared" si="3"/>
        <v>16.137575999999999</v>
      </c>
    </row>
    <row r="8" spans="1:11" x14ac:dyDescent="0.15">
      <c r="A8" s="4">
        <v>5</v>
      </c>
      <c r="B8" s="4">
        <v>5</v>
      </c>
      <c r="C8" s="9" t="s">
        <v>18</v>
      </c>
      <c r="D8" s="4" t="s">
        <v>13</v>
      </c>
      <c r="E8" s="4">
        <v>5</v>
      </c>
      <c r="F8" s="4">
        <v>50.61</v>
      </c>
      <c r="G8" s="4">
        <f t="shared" si="0"/>
        <v>253.05</v>
      </c>
      <c r="H8" s="5">
        <f t="shared" si="1"/>
        <v>127.5372</v>
      </c>
      <c r="I8" s="4" t="str">
        <f>_xlfn.DISPIMG("ID_4Q_005",1)</f>
        <v>=DISPIMG("ID_4Q_005",1)</v>
      </c>
      <c r="J8" s="6">
        <f t="shared" si="2"/>
        <v>25.507439999999999</v>
      </c>
      <c r="K8" s="6">
        <f t="shared" si="3"/>
        <v>2.5507439999999999</v>
      </c>
    </row>
    <row r="9" spans="1:11" x14ac:dyDescent="0.15">
      <c r="A9" s="4">
        <v>6</v>
      </c>
      <c r="B9" s="4">
        <v>6</v>
      </c>
      <c r="C9" s="9" t="s">
        <v>19</v>
      </c>
      <c r="D9" s="4" t="s">
        <v>13</v>
      </c>
      <c r="E9" s="4">
        <v>5</v>
      </c>
      <c r="F9" s="4">
        <v>125.4</v>
      </c>
      <c r="G9" s="4">
        <f t="shared" si="0"/>
        <v>627</v>
      </c>
      <c r="H9" s="5">
        <f t="shared" si="1"/>
        <v>316.00799999999998</v>
      </c>
      <c r="I9" s="4" t="str">
        <f>_xlfn.DISPIMG("ID_4Q_006",1)</f>
        <v>=DISPIMG("ID_4Q_006",1)</v>
      </c>
      <c r="J9" s="6">
        <f t="shared" si="2"/>
        <v>63.201599999999999</v>
      </c>
      <c r="K9" s="6">
        <f t="shared" si="3"/>
        <v>6.3201599999999996</v>
      </c>
    </row>
    <row r="10" spans="1:11" x14ac:dyDescent="0.15">
      <c r="A10" s="4">
        <v>7</v>
      </c>
      <c r="B10" s="4">
        <v>7</v>
      </c>
      <c r="C10" s="9" t="s">
        <v>20</v>
      </c>
      <c r="D10" s="4" t="s">
        <v>13</v>
      </c>
      <c r="E10" s="4">
        <v>5</v>
      </c>
      <c r="F10" s="4">
        <v>188.6</v>
      </c>
      <c r="G10" s="4">
        <f t="shared" si="0"/>
        <v>943</v>
      </c>
      <c r="H10" s="5">
        <f t="shared" si="1"/>
        <v>475.27199999999999</v>
      </c>
      <c r="I10" s="4" t="str">
        <f>_xlfn.DISPIMG("ID_4Q_007",1)</f>
        <v>=DISPIMG("ID_4Q_007",1)</v>
      </c>
      <c r="J10" s="6">
        <f t="shared" si="2"/>
        <v>95.054400000000001</v>
      </c>
      <c r="K10" s="6">
        <f t="shared" si="3"/>
        <v>9.5054400000000001</v>
      </c>
    </row>
    <row r="11" spans="1:11" x14ac:dyDescent="0.15">
      <c r="A11" s="4">
        <v>8</v>
      </c>
      <c r="B11" s="4">
        <v>8</v>
      </c>
      <c r="C11" s="9" t="s">
        <v>21</v>
      </c>
      <c r="D11" s="4" t="s">
        <v>13</v>
      </c>
      <c r="E11" s="4">
        <v>5</v>
      </c>
      <c r="F11" s="4">
        <v>89.3</v>
      </c>
      <c r="G11" s="4">
        <f t="shared" si="0"/>
        <v>446.5</v>
      </c>
      <c r="H11" s="5">
        <f t="shared" si="1"/>
        <v>225.036</v>
      </c>
      <c r="I11" s="4" t="str">
        <f>_xlfn.DISPIMG("ID_4Q_008",1)</f>
        <v>=DISPIMG("ID_4Q_008",1)</v>
      </c>
      <c r="J11" s="6">
        <f t="shared" si="2"/>
        <v>45.007199999999997</v>
      </c>
      <c r="K11" s="6">
        <f t="shared" si="3"/>
        <v>4.5007200000000003</v>
      </c>
    </row>
    <row r="12" spans="1:11" x14ac:dyDescent="0.15">
      <c r="A12" s="4">
        <v>9</v>
      </c>
      <c r="B12" s="4">
        <v>9</v>
      </c>
      <c r="C12" s="9" t="s">
        <v>22</v>
      </c>
      <c r="D12" s="4" t="s">
        <v>13</v>
      </c>
      <c r="E12" s="4">
        <v>5</v>
      </c>
      <c r="F12" s="4">
        <v>69</v>
      </c>
      <c r="G12" s="4">
        <f t="shared" si="0"/>
        <v>345</v>
      </c>
      <c r="H12" s="5">
        <f t="shared" si="1"/>
        <v>173.88</v>
      </c>
      <c r="I12" s="4" t="str">
        <f>_xlfn.DISPIMG("ID_4Q_009",1)</f>
        <v>=DISPIMG("ID_4Q_009",1)</v>
      </c>
      <c r="J12" s="6">
        <f t="shared" si="2"/>
        <v>34.776000000000003</v>
      </c>
      <c r="K12" s="6">
        <f t="shared" si="3"/>
        <v>3.4775999999999998</v>
      </c>
    </row>
    <row r="13" spans="1:11" x14ac:dyDescent="0.15">
      <c r="A13" s="4">
        <v>10</v>
      </c>
      <c r="B13" s="4">
        <v>10</v>
      </c>
      <c r="C13" s="9" t="s">
        <v>23</v>
      </c>
      <c r="D13" s="4" t="s">
        <v>13</v>
      </c>
      <c r="E13" s="4">
        <v>5</v>
      </c>
      <c r="F13" s="4">
        <v>345.37</v>
      </c>
      <c r="G13" s="4">
        <f t="shared" si="0"/>
        <v>1726.85</v>
      </c>
      <c r="H13" s="5">
        <f t="shared" si="1"/>
        <v>870.33240000000001</v>
      </c>
      <c r="I13" s="4" t="str">
        <f>_xlfn.DISPIMG("ID_4Q_010",1)</f>
        <v>=DISPIMG("ID_4Q_010",1)</v>
      </c>
      <c r="J13" s="6">
        <f t="shared" si="2"/>
        <v>174.06648000000001</v>
      </c>
      <c r="K13" s="6">
        <f t="shared" si="3"/>
        <v>17.406648000000001</v>
      </c>
    </row>
    <row r="14" spans="1:11" x14ac:dyDescent="0.15">
      <c r="A14" s="4">
        <v>11</v>
      </c>
      <c r="B14" s="4">
        <v>11</v>
      </c>
      <c r="C14" s="4" t="s">
        <v>24</v>
      </c>
      <c r="D14" s="4" t="s">
        <v>13</v>
      </c>
      <c r="E14" s="4">
        <v>5</v>
      </c>
      <c r="F14" s="4">
        <v>287.64</v>
      </c>
      <c r="G14" s="4">
        <f t="shared" si="0"/>
        <v>1438.2</v>
      </c>
      <c r="H14" s="5">
        <f t="shared" si="1"/>
        <v>724.8528</v>
      </c>
      <c r="I14" s="4" t="str">
        <f>_xlfn.DISPIMG("ID_4Q_011",1)</f>
        <v>=DISPIMG("ID_4Q_011",1)</v>
      </c>
      <c r="J14" s="6">
        <f t="shared" si="2"/>
        <v>144.97056000000001</v>
      </c>
      <c r="K14" s="6">
        <f t="shared" si="3"/>
        <v>14.497056000000001</v>
      </c>
    </row>
    <row r="15" spans="1:11" x14ac:dyDescent="0.15">
      <c r="A15" s="4">
        <v>12</v>
      </c>
      <c r="B15" s="4">
        <v>12</v>
      </c>
      <c r="C15" s="4" t="s">
        <v>25</v>
      </c>
      <c r="D15" s="4" t="s">
        <v>14</v>
      </c>
      <c r="E15" s="4">
        <v>5</v>
      </c>
      <c r="F15" s="4">
        <v>128.80000000000001</v>
      </c>
      <c r="G15" s="4">
        <f t="shared" si="0"/>
        <v>644</v>
      </c>
      <c r="H15" s="5">
        <f t="shared" si="1"/>
        <v>324.57600000000002</v>
      </c>
      <c r="I15" s="4" t="str">
        <f>_xlfn.DISPIMG("ID_4Q_012",1)</f>
        <v>=DISPIMG("ID_4Q_012",1)</v>
      </c>
      <c r="J15" s="6">
        <f t="shared" si="2"/>
        <v>64.915199999999999</v>
      </c>
      <c r="K15" s="6">
        <f t="shared" si="3"/>
        <v>6.4915200000000004</v>
      </c>
    </row>
    <row r="16" spans="1:11" x14ac:dyDescent="0.15">
      <c r="A16" s="4">
        <v>13</v>
      </c>
      <c r="B16" s="4">
        <v>13</v>
      </c>
      <c r="C16" s="4" t="s">
        <v>26</v>
      </c>
      <c r="D16" s="4" t="s">
        <v>13</v>
      </c>
      <c r="E16" s="4">
        <v>2</v>
      </c>
      <c r="F16" s="4">
        <v>11.4</v>
      </c>
      <c r="G16" s="4">
        <f t="shared" si="0"/>
        <v>22.8</v>
      </c>
      <c r="H16" s="5">
        <f t="shared" si="1"/>
        <v>11.491199999999999</v>
      </c>
      <c r="I16" s="4" t="str">
        <f>_xlfn.DISPIMG("ID_4Q_013",1)</f>
        <v>=DISPIMG("ID_4Q_013",1)</v>
      </c>
      <c r="J16" s="6">
        <f t="shared" si="2"/>
        <v>2.2982399999999998</v>
      </c>
      <c r="K16" s="6">
        <v>1</v>
      </c>
    </row>
    <row r="17" spans="1:11" x14ac:dyDescent="0.15">
      <c r="A17" s="4">
        <v>14</v>
      </c>
      <c r="B17" s="4">
        <v>14</v>
      </c>
      <c r="C17" s="4" t="s">
        <v>27</v>
      </c>
      <c r="D17" s="4" t="s">
        <v>13</v>
      </c>
      <c r="E17" s="4">
        <v>2</v>
      </c>
      <c r="F17" s="4">
        <v>7.8</v>
      </c>
      <c r="G17" s="4">
        <f t="shared" si="0"/>
        <v>15.6</v>
      </c>
      <c r="H17" s="5">
        <f t="shared" si="1"/>
        <v>7.8624000000000001</v>
      </c>
      <c r="I17" s="4" t="str">
        <f>_xlfn.DISPIMG("ID_4Q_014",1)</f>
        <v>=DISPIMG("ID_4Q_014",1)</v>
      </c>
      <c r="J17" s="6">
        <f t="shared" si="2"/>
        <v>1.5724800000000001</v>
      </c>
      <c r="K17" s="6">
        <v>1</v>
      </c>
    </row>
    <row r="18" spans="1:11" x14ac:dyDescent="0.15">
      <c r="A18" s="4">
        <v>15</v>
      </c>
      <c r="B18" s="4">
        <v>15</v>
      </c>
      <c r="C18" s="4" t="s">
        <v>28</v>
      </c>
      <c r="D18" s="4" t="s">
        <v>13</v>
      </c>
      <c r="E18" s="4">
        <v>5</v>
      </c>
      <c r="F18" s="4">
        <v>311.87</v>
      </c>
      <c r="G18" s="4">
        <f t="shared" si="0"/>
        <v>1559.35</v>
      </c>
      <c r="H18" s="5">
        <f t="shared" si="1"/>
        <v>785.91240000000005</v>
      </c>
      <c r="I18" s="4" t="str">
        <f>_xlfn.DISPIMG("ID_4Q_015",1)</f>
        <v>=DISPIMG("ID_4Q_015",1)</v>
      </c>
      <c r="J18" s="6">
        <f t="shared" si="2"/>
        <v>157.18248</v>
      </c>
      <c r="K18" s="6">
        <f t="shared" si="3"/>
        <v>15.718248000000001</v>
      </c>
    </row>
    <row r="19" spans="1:11" x14ac:dyDescent="0.15">
      <c r="A19" s="4">
        <v>16</v>
      </c>
      <c r="B19" s="4">
        <v>16</v>
      </c>
      <c r="C19" s="4" t="s">
        <v>29</v>
      </c>
      <c r="D19" s="4" t="s">
        <v>13</v>
      </c>
      <c r="E19" s="4">
        <v>5</v>
      </c>
      <c r="F19" s="4">
        <v>368.45</v>
      </c>
      <c r="G19" s="4">
        <f t="shared" si="0"/>
        <v>1842.25</v>
      </c>
      <c r="H19" s="5">
        <f t="shared" si="1"/>
        <v>928.49400000000003</v>
      </c>
      <c r="I19" s="4" t="str">
        <f>_xlfn.DISPIMG("ID_4Q_016",1)</f>
        <v>=DISPIMG("ID_4Q_016",1)</v>
      </c>
      <c r="J19" s="6">
        <f t="shared" si="2"/>
        <v>185.69880000000001</v>
      </c>
      <c r="K19" s="6">
        <f t="shared" si="3"/>
        <v>18.569880000000001</v>
      </c>
    </row>
    <row r="20" spans="1:11" x14ac:dyDescent="0.15">
      <c r="A20" s="4">
        <v>17</v>
      </c>
      <c r="B20" s="4">
        <v>17</v>
      </c>
      <c r="C20" s="4" t="s">
        <v>30</v>
      </c>
      <c r="D20" s="4" t="s">
        <v>13</v>
      </c>
      <c r="E20" s="4">
        <v>5</v>
      </c>
      <c r="F20" s="4">
        <v>184.62</v>
      </c>
      <c r="G20" s="4">
        <f t="shared" si="0"/>
        <v>923.1</v>
      </c>
      <c r="H20" s="5">
        <f t="shared" si="1"/>
        <v>465.24239999999998</v>
      </c>
      <c r="I20" s="4" t="str">
        <f>_xlfn.DISPIMG("ID_4Q_017",1)</f>
        <v>=DISPIMG("ID_4Q_017",1)</v>
      </c>
      <c r="J20" s="6">
        <f t="shared" si="2"/>
        <v>93.048479999999998</v>
      </c>
      <c r="K20" s="6">
        <f t="shared" si="3"/>
        <v>9.3048479999999998</v>
      </c>
    </row>
    <row r="21" spans="1:11" x14ac:dyDescent="0.15">
      <c r="A21" s="4">
        <v>18</v>
      </c>
      <c r="B21" s="4">
        <v>18</v>
      </c>
      <c r="C21" s="4" t="s">
        <v>31</v>
      </c>
      <c r="D21" s="4" t="s">
        <v>13</v>
      </c>
      <c r="E21" s="4">
        <v>5</v>
      </c>
      <c r="F21" s="4">
        <v>110.58</v>
      </c>
      <c r="G21" s="4">
        <f t="shared" si="0"/>
        <v>552.9</v>
      </c>
      <c r="H21" s="5">
        <f t="shared" si="1"/>
        <v>278.66160000000002</v>
      </c>
      <c r="I21" s="4" t="str">
        <f>_xlfn.DISPIMG("ID_4Q_018",1)</f>
        <v>=DISPIMG("ID_4Q_018",1)</v>
      </c>
      <c r="J21" s="6">
        <f t="shared" si="2"/>
        <v>55.732320000000001</v>
      </c>
      <c r="K21" s="6">
        <f t="shared" si="3"/>
        <v>5.573232</v>
      </c>
    </row>
    <row r="22" spans="1:11" x14ac:dyDescent="0.15">
      <c r="A22" s="4">
        <v>19</v>
      </c>
      <c r="B22" s="4">
        <v>19</v>
      </c>
      <c r="C22" s="4" t="s">
        <v>32</v>
      </c>
      <c r="D22" s="4" t="s">
        <v>13</v>
      </c>
      <c r="E22" s="4">
        <v>5</v>
      </c>
      <c r="F22" s="4">
        <v>50.33</v>
      </c>
      <c r="G22" s="4">
        <f t="shared" si="0"/>
        <v>251.65</v>
      </c>
      <c r="H22" s="5">
        <f t="shared" si="1"/>
        <v>126.83159999999999</v>
      </c>
      <c r="I22" s="4" t="str">
        <f>_xlfn.DISPIMG("ID_4Q_019",1)</f>
        <v>=DISPIMG("ID_4Q_019",1)</v>
      </c>
      <c r="J22" s="6">
        <f t="shared" si="2"/>
        <v>25.366320000000002</v>
      </c>
      <c r="K22" s="6">
        <f t="shared" si="3"/>
        <v>2.536632</v>
      </c>
    </row>
    <row r="23" spans="1:11" x14ac:dyDescent="0.15">
      <c r="A23" s="4">
        <v>20</v>
      </c>
      <c r="B23" s="4">
        <v>20</v>
      </c>
      <c r="C23" s="4" t="s">
        <v>33</v>
      </c>
      <c r="D23" s="4" t="s">
        <v>13</v>
      </c>
      <c r="E23" s="4">
        <v>5</v>
      </c>
      <c r="F23" s="4">
        <v>117.3</v>
      </c>
      <c r="G23" s="4">
        <f t="shared" si="0"/>
        <v>586.5</v>
      </c>
      <c r="H23" s="5">
        <f t="shared" si="1"/>
        <v>295.596</v>
      </c>
      <c r="I23" s="4" t="str">
        <f>_xlfn.DISPIMG("ID_4Q_020",1)</f>
        <v>=DISPIMG("ID_4Q_020",1)</v>
      </c>
      <c r="J23" s="6">
        <f t="shared" si="2"/>
        <v>59.119199999999999</v>
      </c>
      <c r="K23" s="6">
        <f t="shared" si="3"/>
        <v>5.9119200000000003</v>
      </c>
    </row>
    <row r="24" spans="1:11" x14ac:dyDescent="0.15">
      <c r="A24" s="4">
        <v>21</v>
      </c>
      <c r="B24" s="4">
        <v>21</v>
      </c>
      <c r="C24" s="4" t="s">
        <v>34</v>
      </c>
      <c r="D24" s="4" t="s">
        <v>13</v>
      </c>
      <c r="E24" s="4">
        <v>5</v>
      </c>
      <c r="F24" s="4">
        <v>50.6</v>
      </c>
      <c r="G24" s="4">
        <f t="shared" si="0"/>
        <v>253</v>
      </c>
      <c r="H24" s="5">
        <f t="shared" si="1"/>
        <v>127.512</v>
      </c>
      <c r="I24" s="4" t="str">
        <f>_xlfn.DISPIMG("ID_4Q_021",1)</f>
        <v>=DISPIMG("ID_4Q_021",1)</v>
      </c>
      <c r="J24" s="6">
        <f t="shared" si="2"/>
        <v>25.502400000000002</v>
      </c>
      <c r="K24" s="6">
        <f t="shared" si="3"/>
        <v>2.5502400000000001</v>
      </c>
    </row>
    <row r="25" spans="1:11" x14ac:dyDescent="0.15">
      <c r="A25" s="4">
        <v>22</v>
      </c>
      <c r="B25" s="4">
        <v>22</v>
      </c>
      <c r="C25" s="4" t="s">
        <v>35</v>
      </c>
      <c r="D25" s="4" t="s">
        <v>13</v>
      </c>
      <c r="E25" s="4">
        <v>5</v>
      </c>
      <c r="F25" s="4">
        <v>276</v>
      </c>
      <c r="G25" s="4">
        <f t="shared" si="0"/>
        <v>1380</v>
      </c>
      <c r="H25" s="5">
        <f t="shared" si="1"/>
        <v>695.52</v>
      </c>
      <c r="I25" s="4" t="str">
        <f>_xlfn.DISPIMG("ID_4Q_022",1)</f>
        <v>=DISPIMG("ID_4Q_022",1)</v>
      </c>
      <c r="J25" s="6">
        <f t="shared" si="2"/>
        <v>139.10400000000001</v>
      </c>
      <c r="K25" s="6">
        <f t="shared" si="3"/>
        <v>13.910399999999999</v>
      </c>
    </row>
    <row r="26" spans="1:11" x14ac:dyDescent="0.15">
      <c r="A26" s="4">
        <v>23</v>
      </c>
      <c r="B26" s="4">
        <v>23</v>
      </c>
      <c r="C26" s="4" t="s">
        <v>36</v>
      </c>
      <c r="D26" s="4" t="s">
        <v>13</v>
      </c>
      <c r="E26" s="4">
        <v>5</v>
      </c>
      <c r="F26" s="4">
        <v>275</v>
      </c>
      <c r="G26" s="4">
        <f t="shared" si="0"/>
        <v>1375</v>
      </c>
      <c r="H26" s="5">
        <f t="shared" si="1"/>
        <v>693</v>
      </c>
      <c r="I26" s="4" t="str">
        <f>_xlfn.DISPIMG("ID_4Q_023",1)</f>
        <v>=DISPIMG("ID_4Q_023",1)</v>
      </c>
      <c r="J26" s="6">
        <f t="shared" si="2"/>
        <v>138.6</v>
      </c>
      <c r="K26" s="6">
        <f t="shared" si="3"/>
        <v>13.86</v>
      </c>
    </row>
    <row r="27" spans="1:11" x14ac:dyDescent="0.15">
      <c r="A27" s="4">
        <v>24</v>
      </c>
      <c r="B27" s="4">
        <v>24</v>
      </c>
      <c r="C27" s="4" t="s">
        <v>37</v>
      </c>
      <c r="D27" s="4" t="s">
        <v>13</v>
      </c>
      <c r="E27" s="4">
        <v>5</v>
      </c>
      <c r="F27" s="4">
        <v>184</v>
      </c>
      <c r="G27" s="4">
        <f t="shared" si="0"/>
        <v>920</v>
      </c>
      <c r="H27" s="5">
        <f t="shared" si="1"/>
        <v>463.68</v>
      </c>
      <c r="I27" s="4" t="str">
        <f>_xlfn.DISPIMG("ID_4Q_024",1)</f>
        <v>=DISPIMG("ID_4Q_024",1)</v>
      </c>
      <c r="J27" s="6">
        <f t="shared" si="2"/>
        <v>92.736000000000004</v>
      </c>
      <c r="K27" s="6">
        <f t="shared" si="3"/>
        <v>9.2736000000000001</v>
      </c>
    </row>
    <row r="28" spans="1:11" x14ac:dyDescent="0.15">
      <c r="A28" s="4">
        <v>25</v>
      </c>
      <c r="B28" s="4">
        <v>25</v>
      </c>
      <c r="C28" s="4" t="s">
        <v>38</v>
      </c>
      <c r="D28" s="4" t="s">
        <v>13</v>
      </c>
      <c r="E28" s="4">
        <v>5</v>
      </c>
      <c r="F28" s="4">
        <v>182.16</v>
      </c>
      <c r="G28" s="4">
        <f t="shared" si="0"/>
        <v>910.8</v>
      </c>
      <c r="H28" s="5">
        <f t="shared" si="1"/>
        <v>459.04320000000001</v>
      </c>
      <c r="I28" s="4" t="str">
        <f>_xlfn.DISPIMG("ID_4Q_025",1)</f>
        <v>=DISPIMG("ID_4Q_025",1)</v>
      </c>
      <c r="J28" s="6">
        <f t="shared" si="2"/>
        <v>91.808639999999997</v>
      </c>
      <c r="K28" s="6">
        <f t="shared" si="3"/>
        <v>9.1808639999999997</v>
      </c>
    </row>
    <row r="29" spans="1:11" x14ac:dyDescent="0.15">
      <c r="A29" s="4">
        <v>26</v>
      </c>
      <c r="B29" s="4">
        <v>26</v>
      </c>
      <c r="C29" s="4" t="s">
        <v>39</v>
      </c>
      <c r="D29" s="4" t="s">
        <v>13</v>
      </c>
      <c r="E29" s="4">
        <v>5</v>
      </c>
      <c r="F29" s="4">
        <v>87.4</v>
      </c>
      <c r="G29" s="4">
        <f t="shared" si="0"/>
        <v>437</v>
      </c>
      <c r="H29" s="5">
        <f t="shared" si="1"/>
        <v>220.24799999999999</v>
      </c>
      <c r="I29" s="4" t="str">
        <f>_xlfn.DISPIMG("ID_4Q_026",1)</f>
        <v>=DISPIMG("ID_4Q_026",1)</v>
      </c>
      <c r="J29" s="6">
        <f t="shared" si="2"/>
        <v>44.049599999999998</v>
      </c>
      <c r="K29" s="6">
        <f t="shared" si="3"/>
        <v>4.40496</v>
      </c>
    </row>
    <row r="30" spans="1:11" x14ac:dyDescent="0.15">
      <c r="A30" s="4">
        <v>27</v>
      </c>
      <c r="B30" s="4">
        <v>27</v>
      </c>
      <c r="C30" s="4" t="s">
        <v>40</v>
      </c>
      <c r="D30" s="4" t="s">
        <v>13</v>
      </c>
      <c r="E30" s="4">
        <v>5</v>
      </c>
      <c r="F30" s="4">
        <v>101.2</v>
      </c>
      <c r="G30" s="4">
        <f t="shared" si="0"/>
        <v>506</v>
      </c>
      <c r="H30" s="5">
        <f t="shared" si="1"/>
        <v>255.024</v>
      </c>
      <c r="I30" s="4" t="str">
        <f>_xlfn.DISPIMG("ID_4Q_027",1)</f>
        <v>=DISPIMG("ID_4Q_027",1)</v>
      </c>
      <c r="J30" s="6">
        <f t="shared" si="2"/>
        <v>51.004800000000003</v>
      </c>
      <c r="K30" s="6">
        <f t="shared" si="3"/>
        <v>5.1004800000000001</v>
      </c>
    </row>
    <row r="31" spans="1:11" x14ac:dyDescent="0.15">
      <c r="A31" s="7"/>
      <c r="B31" s="7"/>
      <c r="C31" s="7"/>
      <c r="D31" s="7"/>
      <c r="E31" s="7">
        <f>SUM(E4:E30)</f>
        <v>129</v>
      </c>
      <c r="F31" s="7"/>
      <c r="G31" s="4">
        <f>SUM(G4:G30)</f>
        <v>22435.7</v>
      </c>
      <c r="H31" s="5">
        <f>SUM(H4:H30)</f>
        <v>11307.5928</v>
      </c>
      <c r="I31" s="7"/>
      <c r="J31" s="6">
        <f t="shared" si="2"/>
        <v>2261.51856</v>
      </c>
      <c r="K31" s="8"/>
    </row>
  </sheetData>
  <mergeCells count="12">
    <mergeCell ref="A1:K1"/>
    <mergeCell ref="A2:A3"/>
    <mergeCell ref="B2:B3"/>
    <mergeCell ref="C2:C3"/>
    <mergeCell ref="D2:D3"/>
    <mergeCell ref="E2:E3"/>
    <mergeCell ref="F2:F3"/>
    <mergeCell ref="G2:G3"/>
    <mergeCell ref="H2:H3"/>
    <mergeCell ref="I2:I3"/>
    <mergeCell ref="J2:J3"/>
    <mergeCell ref="K2:K3"/>
  </mergeCells>
  <phoneticPr fontId="4" type="noConversion"/>
  <pageMargins left="0.75" right="0.75" top="1" bottom="1" header="0.5" footer="0.5"/>
  <pageSetup paperSize="9" orientation="portrait" verticalDpi="0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zhangxuewen</dc:creator>
  <cp:lastModifiedBy>谢玉滨</cp:lastModifiedBy>
  <dcterms:created xsi:type="dcterms:W3CDTF">2026-04-03T09:01:00Z</dcterms:created>
  <dcterms:modified xsi:type="dcterms:W3CDTF">2026-09-03T07:50:42Z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5F532A7BD6B9590C7A95796A62DDAC4E_43</vt:lpwstr>
  </property>
  <property fmtid="{D5CDD505-2E9C-101B-9397-08002B2CF9AE}" pid="3" name="KSOProductBuildVer">
    <vt:lpwstr>2052-12.1.26046.26046</vt:lpwstr>
  </property>
  <property fmtid="{D5CDD505-2E9C-101B-9397-08002B2CF9AE}" pid="4" name="CalculationRule">
    <vt:i4>1</vt:i4>
  </property>
</Properties>
</file>