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区\4区委托书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4Q_001" descr="1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7" name="ID_4Q_002" descr="2"/>
        <xdr:cNvPicPr/>
      </xdr:nvPicPr>
      <xdr:blipFill>
        <a:blip r:embed="rId2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8" name="ID_4Q_003" descr="3"/>
        <xdr:cNvPicPr/>
      </xdr:nvPicPr>
      <xdr:blipFill>
        <a:blip r:embed="rId3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9" name="ID_4Q_004" descr="4"/>
        <xdr:cNvPicPr/>
      </xdr:nvPicPr>
      <xdr:blipFill>
        <a:blip r:embed="rId4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0" name="ID_4Q_005" descr="5"/>
        <xdr:cNvPicPr/>
      </xdr:nvPicPr>
      <xdr:blipFill>
        <a:blip r:embed="rId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1" name="ID_4Q_006" descr="6"/>
        <xdr:cNvPicPr/>
      </xdr:nvPicPr>
      <xdr:blipFill>
        <a:blip r:embed="rId6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2" name="ID_4Q_007" descr="7"/>
        <xdr:cNvPicPr/>
      </xdr:nvPicPr>
      <xdr:blipFill>
        <a:blip r:embed="rId7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3" name="ID_4Q_008" descr="8"/>
        <xdr:cNvPicPr/>
      </xdr:nvPicPr>
      <xdr:blipFill>
        <a:blip r:embed="rId8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4" name="ID_4Q_009" descr="9"/>
        <xdr:cNvPicPr/>
      </xdr:nvPicPr>
      <xdr:blipFill>
        <a:blip r:embed="rId9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5" name="ID_4Q_010" descr="10"/>
        <xdr:cNvPicPr/>
      </xdr:nvPicPr>
      <xdr:blipFill>
        <a:blip r:embed="rId10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6" name="ID_4Q_011" descr="11"/>
        <xdr:cNvPicPr/>
      </xdr:nvPicPr>
      <xdr:blipFill>
        <a:blip r:embed="rId1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7" name="ID_4Q_012" descr="12"/>
        <xdr:cNvPicPr/>
      </xdr:nvPicPr>
      <xdr:blipFill>
        <a:blip r:embed="rId12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8" name="ID_4Q_013" descr="13"/>
        <xdr:cNvPicPr/>
      </xdr:nvPicPr>
      <xdr:blipFill>
        <a:blip r:embed="rId13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19" name="ID_4Q_014" descr="14"/>
        <xdr:cNvPicPr/>
      </xdr:nvPicPr>
      <xdr:blipFill>
        <a:blip r:embed="rId14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0" name="ID_4Q_015" descr="16"/>
        <xdr:cNvPicPr/>
      </xdr:nvPicPr>
      <xdr:blipFill>
        <a:blip r:embed="rId1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1" name="ID_4Q_016" descr="17"/>
        <xdr:cNvPicPr/>
      </xdr:nvPicPr>
      <xdr:blipFill>
        <a:blip r:embed="rId16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2" name="ID_4Q_017" descr="18"/>
        <xdr:cNvPicPr/>
      </xdr:nvPicPr>
      <xdr:blipFill>
        <a:blip r:embed="rId17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3" name="ID_4Q_018" descr="19"/>
        <xdr:cNvPicPr/>
      </xdr:nvPicPr>
      <xdr:blipFill>
        <a:blip r:embed="rId18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4" name="ID_4Q_019" descr="20"/>
        <xdr:cNvPicPr/>
      </xdr:nvPicPr>
      <xdr:blipFill>
        <a:blip r:embed="rId19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5" name="ID_4Q_020" descr="21"/>
        <xdr:cNvPicPr/>
      </xdr:nvPicPr>
      <xdr:blipFill>
        <a:blip r:embed="rId20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6" name="ID_4Q_021" descr="22"/>
        <xdr:cNvPicPr/>
      </xdr:nvPicPr>
      <xdr:blipFill>
        <a:blip r:embed="rId2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7" name="ID_4Q_022" descr="23"/>
        <xdr:cNvPicPr/>
      </xdr:nvPicPr>
      <xdr:blipFill>
        <a:blip r:embed="rId22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8" name="ID_4Q_023" descr="24"/>
        <xdr:cNvPicPr/>
      </xdr:nvPicPr>
      <xdr:blipFill>
        <a:blip r:embed="rId23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9" name="ID_4Q_024" descr="26"/>
        <xdr:cNvPicPr/>
      </xdr:nvPicPr>
      <xdr:blipFill>
        <a:blip r:embed="rId24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30" name="ID_4Q_025" descr="27"/>
        <xdr:cNvPicPr/>
      </xdr:nvPicPr>
      <xdr:blipFill>
        <a:blip r:embed="rId2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31" name="ID_4Q_026" descr="28"/>
        <xdr:cNvPicPr/>
      </xdr:nvPicPr>
      <xdr:blipFill>
        <a:blip r:embed="rId26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32" name="ID_4Q_027" descr="29"/>
        <xdr:cNvPicPr/>
      </xdr:nvPicPr>
      <xdr:blipFill>
        <a:blip r:embed="rId27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<sst xmlns="http://schemas.openxmlformats.org/spreadsheetml/2006/main" count="66" uniqueCount="41">
  <si>
    <t>ZBGX存货4区（瓷器工艺品资产包）明细</t>
  </si>
  <si>
    <t>序号</t>
  </si>
  <si>
    <t>盘点序号</t>
  </si>
  <si>
    <t>名称</t>
  </si>
  <si>
    <t>计量 单位</t>
  </si>
  <si>
    <t>拍卖数量</t>
  </si>
  <si>
    <t>评估单价</t>
  </si>
  <si>
    <t>评估金额</t>
  </si>
  <si>
    <t>变卖价</t>
  </si>
  <si>
    <t>照片</t>
  </si>
  <si>
    <t>保证金</t>
  </si>
  <si>
    <t>加价幅度</t>
  </si>
  <si>
    <t>云锦福禄猪</t>
  </si>
  <si>
    <t>件</t>
  </si>
  <si>
    <t>白石山翁云锦图</t>
  </si>
  <si>
    <t>搅胎福趣壶</t>
  </si>
  <si>
    <t>禅韵熏风香筒</t>
  </si>
  <si>
    <t>赤缀白玉琉璃盏</t>
  </si>
  <si>
    <t>祥龙玛瑙釉茗器</t>
  </si>
  <si>
    <t>百福祥和茗器</t>
  </si>
  <si>
    <t>富贵花插</t>
  </si>
  <si>
    <t>映韵硖石灯彩</t>
  </si>
  <si>
    <t>丝巾凤从东方来</t>
  </si>
  <si>
    <t>黄杨木雕西施</t>
  </si>
  <si>
    <t>抱枕</t>
  </si>
  <si>
    <t>个</t>
  </si>
  <si>
    <t>釉下彩筷子筒套组</t>
  </si>
  <si>
    <t>釉下彩调味瓶</t>
  </si>
  <si>
    <t>青铜御鼎炉</t>
  </si>
  <si>
    <t>琉璃花瓶</t>
  </si>
  <si>
    <t>青韵</t>
  </si>
  <si>
    <t>鸿福观音瓶</t>
  </si>
  <si>
    <t>十二章纹手珠</t>
  </si>
  <si>
    <t>白瓷如意茗器</t>
  </si>
  <si>
    <t>财亨福通柴烧壶</t>
  </si>
  <si>
    <t>青玉福字瓶</t>
  </si>
  <si>
    <t>黄杨木雕昭君</t>
  </si>
  <si>
    <t>云锦般若波罗蜜多心经</t>
  </si>
  <si>
    <t>磬乐茗器</t>
  </si>
  <si>
    <t>钧瓷观音瓶</t>
  </si>
  <si>
    <t>惠心竹叶盖碗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</si>
</sst>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zoomScale="130" zoomScaleNormal="130" workbookViewId="0">
      <selection activeCell="A14" sqref="$A14:$XFD14"/>
    </sheetView>
  </sheetViews>
  <sheetFormatPr defaultColWidth="9.25" defaultRowHeight="13.5"/>
  <cols>
    <col min="3" max="3" width="24.8916666666667" customWidth="1"/>
    <col min="4" max="4" width="12.125" customWidth="1"/>
    <col min="5" max="5" width="10.875" customWidth="1"/>
    <col min="6" max="6" width="11.5" customWidth="1"/>
    <col min="7" max="7" width="10" customWidth="1"/>
    <col min="8" max="8" width="9.75" style="2"/>
    <col min="9" max="9" width="15.0916666666667" customWidth="1"/>
    <col min="10" max="11" width="9.25" style="3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7" t="s">
        <v>10</v>
      </c>
      <c r="K2" s="7" t="s">
        <v>11</v>
      </c>
    </row>
    <row r="3" s="1" customFormat="1" spans="1:11">
      <c r="A3" s="5"/>
      <c r="B3" s="5"/>
      <c r="C3" s="5"/>
      <c r="D3" s="5"/>
      <c r="E3" s="5"/>
      <c r="F3" s="5"/>
      <c r="G3" s="5"/>
      <c r="H3" s="6"/>
      <c r="I3" s="5"/>
      <c r="J3" s="7"/>
      <c r="K3" s="7"/>
    </row>
    <row r="4" spans="1:11">
      <c r="A4" s="8">
        <v>1</v>
      </c>
      <c r="B4" s="8">
        <v>1</v>
      </c>
      <c r="C4" s="8" t="s">
        <v>12</v>
      </c>
      <c r="D4" s="8" t="s">
        <v>13</v>
      </c>
      <c r="E4" s="8">
        <v>5</v>
      </c>
      <c r="F4" s="8">
        <v>101.2</v>
      </c>
      <c r="G4" s="8">
        <f>E4*F4</f>
        <v>506</v>
      </c>
      <c r="H4" s="9">
        <f>G4*70%*80%*90%</f>
        <v>255.024</v>
      </c>
      <c r="I4" s="8" t="str">
        <f>_xlfn.DISPIMG("ID_4Q_001",1)</f>
        <v>=DISPIMG("ID_4Q_001",1)</v>
      </c>
      <c r="J4" s="10">
        <f>H4*20%</f>
        <v>51.0048</v>
      </c>
      <c r="K4" s="10">
        <f>H4*0.02</f>
        <v>5.10048</v>
      </c>
    </row>
    <row r="5" spans="1:11">
      <c r="A5" s="8">
        <v>2</v>
      </c>
      <c r="B5" s="8">
        <v>2</v>
      </c>
      <c r="C5" s="8" t="s">
        <v>14</v>
      </c>
      <c r="D5" s="8" t="s">
        <v>13</v>
      </c>
      <c r="E5" s="8">
        <v>5</v>
      </c>
      <c r="F5" s="8">
        <v>243.8</v>
      </c>
      <c r="G5" s="8">
        <f t="shared" ref="G5:G30" si="0">E5*F5</f>
        <v>1219</v>
      </c>
      <c r="H5" s="9">
        <f t="shared" ref="H5:H30" si="1">G5*70%*80%*90%</f>
        <v>614.376</v>
      </c>
      <c r="I5" s="8" t="str">
        <f>_xlfn.DISPIMG("ID_4Q_002",1)</f>
        <v>=DISPIMG("ID_4Q_002",1)</v>
      </c>
      <c r="J5" s="10">
        <f t="shared" ref="J5:J31" si="2">H5*20%</f>
        <v>122.8752</v>
      </c>
      <c r="K5" s="10">
        <f t="shared" ref="K5:K30" si="3">H5*0.02</f>
        <v>12.28752</v>
      </c>
    </row>
    <row r="6" spans="1:11">
      <c r="A6" s="8">
        <v>3</v>
      </c>
      <c r="B6" s="8">
        <v>3</v>
      </c>
      <c r="C6" s="8" t="s">
        <v>15</v>
      </c>
      <c r="D6" s="8" t="s">
        <v>13</v>
      </c>
      <c r="E6" s="8">
        <v>5</v>
      </c>
      <c r="F6" s="8">
        <v>230.04</v>
      </c>
      <c r="G6" s="8">
        <f t="shared" si="0"/>
        <v>1150.2</v>
      </c>
      <c r="H6" s="9">
        <f t="shared" si="1"/>
        <v>579.7008</v>
      </c>
      <c r="I6" s="8" t="str">
        <f>_xlfn.DISPIMG("ID_4Q_003",1)</f>
        <v>=DISPIMG("ID_4Q_003",1)</v>
      </c>
      <c r="J6" s="10">
        <f t="shared" si="2"/>
        <v>115.94016</v>
      </c>
      <c r="K6" s="10">
        <f t="shared" si="3"/>
        <v>11.594016</v>
      </c>
    </row>
    <row r="7" spans="1:11">
      <c r="A7" s="8">
        <v>4</v>
      </c>
      <c r="B7" s="8">
        <v>4</v>
      </c>
      <c r="C7" s="11" t="s">
        <v>16</v>
      </c>
      <c r="D7" s="8" t="s">
        <v>13</v>
      </c>
      <c r="E7" s="8">
        <v>5</v>
      </c>
      <c r="F7" s="8">
        <v>320.19</v>
      </c>
      <c r="G7" s="8">
        <f t="shared" si="0"/>
        <v>1600.95</v>
      </c>
      <c r="H7" s="9">
        <f t="shared" si="1"/>
        <v>806.8788</v>
      </c>
      <c r="I7" s="8" t="str">
        <f>_xlfn.DISPIMG("ID_4Q_004",1)</f>
        <v>=DISPIMG("ID_4Q_004",1)</v>
      </c>
      <c r="J7" s="10">
        <f t="shared" si="2"/>
        <v>161.37576</v>
      </c>
      <c r="K7" s="10">
        <f t="shared" si="3"/>
        <v>16.137576</v>
      </c>
    </row>
    <row r="8" spans="1:11">
      <c r="A8" s="8">
        <v>5</v>
      </c>
      <c r="B8" s="8">
        <v>5</v>
      </c>
      <c r="C8" s="11" t="s">
        <v>17</v>
      </c>
      <c r="D8" s="8" t="s">
        <v>13</v>
      </c>
      <c r="E8" s="8">
        <v>5</v>
      </c>
      <c r="F8" s="8">
        <v>50.61</v>
      </c>
      <c r="G8" s="8">
        <f t="shared" si="0"/>
        <v>253.05</v>
      </c>
      <c r="H8" s="9">
        <f t="shared" si="1"/>
        <v>127.5372</v>
      </c>
      <c r="I8" s="8" t="str">
        <f>_xlfn.DISPIMG("ID_4Q_005",1)</f>
        <v>=DISPIMG("ID_4Q_005",1)</v>
      </c>
      <c r="J8" s="10">
        <f t="shared" si="2"/>
        <v>25.50744</v>
      </c>
      <c r="K8" s="10">
        <f t="shared" si="3"/>
        <v>2.550744</v>
      </c>
    </row>
    <row r="9" spans="1:11">
      <c r="A9" s="8">
        <v>6</v>
      </c>
      <c r="B9" s="8">
        <v>6</v>
      </c>
      <c r="C9" s="11" t="s">
        <v>18</v>
      </c>
      <c r="D9" s="8" t="s">
        <v>13</v>
      </c>
      <c r="E9" s="8">
        <v>5</v>
      </c>
      <c r="F9" s="8">
        <v>125.4</v>
      </c>
      <c r="G9" s="8">
        <f t="shared" si="0"/>
        <v>627</v>
      </c>
      <c r="H9" s="9">
        <f t="shared" si="1"/>
        <v>316.008</v>
      </c>
      <c r="I9" s="8" t="str">
        <f>_xlfn.DISPIMG("ID_4Q_006",1)</f>
        <v>=DISPIMG("ID_4Q_006",1)</v>
      </c>
      <c r="J9" s="10">
        <f t="shared" si="2"/>
        <v>63.2016</v>
      </c>
      <c r="K9" s="10">
        <f t="shared" si="3"/>
        <v>6.32016</v>
      </c>
    </row>
    <row r="10" spans="1:11">
      <c r="A10" s="8">
        <v>7</v>
      </c>
      <c r="B10" s="8">
        <v>7</v>
      </c>
      <c r="C10" s="11" t="s">
        <v>19</v>
      </c>
      <c r="D10" s="8" t="s">
        <v>13</v>
      </c>
      <c r="E10" s="8">
        <v>5</v>
      </c>
      <c r="F10" s="8">
        <v>188.6</v>
      </c>
      <c r="G10" s="8">
        <f t="shared" si="0"/>
        <v>943</v>
      </c>
      <c r="H10" s="9">
        <f t="shared" si="1"/>
        <v>475.272</v>
      </c>
      <c r="I10" s="8" t="str">
        <f>_xlfn.DISPIMG("ID_4Q_007",1)</f>
        <v>=DISPIMG("ID_4Q_007",1)</v>
      </c>
      <c r="J10" s="10">
        <f t="shared" si="2"/>
        <v>95.0544</v>
      </c>
      <c r="K10" s="10">
        <f t="shared" si="3"/>
        <v>9.50544</v>
      </c>
    </row>
    <row r="11" spans="1:11">
      <c r="A11" s="8">
        <v>8</v>
      </c>
      <c r="B11" s="8">
        <v>8</v>
      </c>
      <c r="C11" s="11" t="s">
        <v>20</v>
      </c>
      <c r="D11" s="8" t="s">
        <v>13</v>
      </c>
      <c r="E11" s="8">
        <v>5</v>
      </c>
      <c r="F11" s="8">
        <v>89.3</v>
      </c>
      <c r="G11" s="8">
        <f t="shared" si="0"/>
        <v>446.5</v>
      </c>
      <c r="H11" s="9">
        <f t="shared" si="1"/>
        <v>225.036</v>
      </c>
      <c r="I11" s="8" t="str">
        <f>_xlfn.DISPIMG("ID_4Q_008",1)</f>
        <v>=DISPIMG("ID_4Q_008",1)</v>
      </c>
      <c r="J11" s="10">
        <f t="shared" si="2"/>
        <v>45.0072</v>
      </c>
      <c r="K11" s="10">
        <f t="shared" si="3"/>
        <v>4.50072</v>
      </c>
    </row>
    <row r="12" spans="1:11">
      <c r="A12" s="8">
        <v>9</v>
      </c>
      <c r="B12" s="8">
        <v>9</v>
      </c>
      <c r="C12" s="11" t="s">
        <v>21</v>
      </c>
      <c r="D12" s="8" t="s">
        <v>13</v>
      </c>
      <c r="E12" s="8">
        <v>5</v>
      </c>
      <c r="F12" s="8">
        <v>69</v>
      </c>
      <c r="G12" s="8">
        <f t="shared" si="0"/>
        <v>345</v>
      </c>
      <c r="H12" s="9">
        <f t="shared" si="1"/>
        <v>173.88</v>
      </c>
      <c r="I12" s="8" t="str">
        <f>_xlfn.DISPIMG("ID_4Q_009",1)</f>
        <v>=DISPIMG("ID_4Q_009",1)</v>
      </c>
      <c r="J12" s="10">
        <f t="shared" si="2"/>
        <v>34.776</v>
      </c>
      <c r="K12" s="10">
        <f t="shared" si="3"/>
        <v>3.4776</v>
      </c>
    </row>
    <row r="13" spans="1:11">
      <c r="A13" s="8">
        <v>10</v>
      </c>
      <c r="B13" s="8">
        <v>10</v>
      </c>
      <c r="C13" s="11" t="s">
        <v>22</v>
      </c>
      <c r="D13" s="8" t="s">
        <v>13</v>
      </c>
      <c r="E13" s="8">
        <v>5</v>
      </c>
      <c r="F13" s="8">
        <v>345.37</v>
      </c>
      <c r="G13" s="8">
        <f t="shared" si="0"/>
        <v>1726.85</v>
      </c>
      <c r="H13" s="9">
        <f t="shared" si="1"/>
        <v>870.3324</v>
      </c>
      <c r="I13" s="8" t="str">
        <f>_xlfn.DISPIMG("ID_4Q_010",1)</f>
        <v>=DISPIMG("ID_4Q_010",1)</v>
      </c>
      <c r="J13" s="10">
        <f t="shared" si="2"/>
        <v>174.06648</v>
      </c>
      <c r="K13" s="10">
        <f t="shared" si="3"/>
        <v>17.406648</v>
      </c>
    </row>
    <row r="14" spans="1:11">
      <c r="A14" s="8">
        <v>11</v>
      </c>
      <c r="B14" s="8">
        <v>11</v>
      </c>
      <c r="C14" s="8" t="s">
        <v>23</v>
      </c>
      <c r="D14" s="8" t="s">
        <v>13</v>
      </c>
      <c r="E14" s="8">
        <v>5</v>
      </c>
      <c r="F14" s="8">
        <v>287.64</v>
      </c>
      <c r="G14" s="8">
        <f t="shared" si="0"/>
        <v>1438.2</v>
      </c>
      <c r="H14" s="9">
        <f t="shared" si="1"/>
        <v>724.8528</v>
      </c>
      <c r="I14" s="8" t="str">
        <f>_xlfn.DISPIMG("ID_4Q_011",1)</f>
        <v>=DISPIMG("ID_4Q_011",1)</v>
      </c>
      <c r="J14" s="10">
        <f t="shared" si="2"/>
        <v>144.97056</v>
      </c>
      <c r="K14" s="10">
        <f t="shared" si="3"/>
        <v>14.497056</v>
      </c>
    </row>
    <row r="15" spans="1:11">
      <c r="A15" s="8">
        <v>12</v>
      </c>
      <c r="B15" s="8">
        <v>12</v>
      </c>
      <c r="C15" s="8" t="s">
        <v>24</v>
      </c>
      <c r="D15" s="8" t="s">
        <v>25</v>
      </c>
      <c r="E15" s="8">
        <v>5</v>
      </c>
      <c r="F15" s="8">
        <v>128.8</v>
      </c>
      <c r="G15" s="8">
        <f t="shared" si="0"/>
        <v>644</v>
      </c>
      <c r="H15" s="9">
        <f t="shared" si="1"/>
        <v>324.576</v>
      </c>
      <c r="I15" s="8" t="str">
        <f>_xlfn.DISPIMG("ID_4Q_012",1)</f>
        <v>=DISPIMG("ID_4Q_012",1)</v>
      </c>
      <c r="J15" s="10">
        <f t="shared" si="2"/>
        <v>64.9152</v>
      </c>
      <c r="K15" s="10">
        <f t="shared" si="3"/>
        <v>6.49152</v>
      </c>
    </row>
    <row r="16" spans="1:11">
      <c r="A16" s="8">
        <v>13</v>
      </c>
      <c r="B16" s="8">
        <v>13</v>
      </c>
      <c r="C16" s="8" t="s">
        <v>26</v>
      </c>
      <c r="D16" s="8" t="s">
        <v>13</v>
      </c>
      <c r="E16" s="8">
        <v>2</v>
      </c>
      <c r="F16" s="8">
        <v>11.4</v>
      </c>
      <c r="G16" s="8">
        <f t="shared" si="0"/>
        <v>22.8</v>
      </c>
      <c r="H16" s="9">
        <f t="shared" si="1"/>
        <v>11.4912</v>
      </c>
      <c r="I16" s="8" t="str">
        <f>_xlfn.DISPIMG("ID_4Q_013",1)</f>
        <v>=DISPIMG("ID_4Q_013",1)</v>
      </c>
      <c r="J16" s="10">
        <f t="shared" si="2"/>
        <v>2.29824</v>
      </c>
      <c r="K16" s="10">
        <v>1</v>
      </c>
    </row>
    <row r="17" spans="1:11">
      <c r="A17" s="8">
        <v>14</v>
      </c>
      <c r="B17" s="8">
        <v>14</v>
      </c>
      <c r="C17" s="8" t="s">
        <v>27</v>
      </c>
      <c r="D17" s="8" t="s">
        <v>13</v>
      </c>
      <c r="E17" s="8">
        <v>2</v>
      </c>
      <c r="F17" s="8">
        <v>7.8</v>
      </c>
      <c r="G17" s="8">
        <f t="shared" si="0"/>
        <v>15.6</v>
      </c>
      <c r="H17" s="9">
        <f t="shared" si="1"/>
        <v>7.8624</v>
      </c>
      <c r="I17" s="8" t="str">
        <f>_xlfn.DISPIMG("ID_4Q_014",1)</f>
        <v>=DISPIMG("ID_4Q_014",1)</v>
      </c>
      <c r="J17" s="10">
        <f t="shared" si="2"/>
        <v>1.57248</v>
      </c>
      <c r="K17" s="10">
        <v>1</v>
      </c>
    </row>
    <row r="18" spans="1:11">
      <c r="A18" s="8">
        <v>15</v>
      </c>
      <c r="B18" s="8">
        <v>15</v>
      </c>
      <c r="C18" s="8" t="s">
        <v>28</v>
      </c>
      <c r="D18" s="8" t="s">
        <v>13</v>
      </c>
      <c r="E18" s="8">
        <v>5</v>
      </c>
      <c r="F18" s="8">
        <v>311.87</v>
      </c>
      <c r="G18" s="8">
        <f t="shared" si="0"/>
        <v>1559.35</v>
      </c>
      <c r="H18" s="9">
        <f t="shared" si="1"/>
        <v>785.9124</v>
      </c>
      <c r="I18" s="8" t="str">
        <f>_xlfn.DISPIMG("ID_4Q_015",1)</f>
        <v>=DISPIMG("ID_4Q_015",1)</v>
      </c>
      <c r="J18" s="10">
        <f t="shared" si="2"/>
        <v>157.18248</v>
      </c>
      <c r="K18" s="10">
        <f t="shared" si="3"/>
        <v>15.718248</v>
      </c>
    </row>
    <row r="19" spans="1:11">
      <c r="A19" s="8">
        <v>16</v>
      </c>
      <c r="B19" s="8">
        <v>16</v>
      </c>
      <c r="C19" s="8" t="s">
        <v>29</v>
      </c>
      <c r="D19" s="8" t="s">
        <v>13</v>
      </c>
      <c r="E19" s="8">
        <v>5</v>
      </c>
      <c r="F19" s="8">
        <v>368.45</v>
      </c>
      <c r="G19" s="8">
        <f t="shared" si="0"/>
        <v>1842.25</v>
      </c>
      <c r="H19" s="9">
        <f t="shared" si="1"/>
        <v>928.494</v>
      </c>
      <c r="I19" s="8" t="str">
        <f>_xlfn.DISPIMG("ID_4Q_016",1)</f>
        <v>=DISPIMG("ID_4Q_016",1)</v>
      </c>
      <c r="J19" s="10">
        <f t="shared" si="2"/>
        <v>185.6988</v>
      </c>
      <c r="K19" s="10">
        <f t="shared" si="3"/>
        <v>18.56988</v>
      </c>
    </row>
    <row r="20" spans="1:11">
      <c r="A20" s="8">
        <v>17</v>
      </c>
      <c r="B20" s="8">
        <v>17</v>
      </c>
      <c r="C20" s="8" t="s">
        <v>30</v>
      </c>
      <c r="D20" s="8" t="s">
        <v>13</v>
      </c>
      <c r="E20" s="8">
        <v>5</v>
      </c>
      <c r="F20" s="8">
        <v>184.62</v>
      </c>
      <c r="G20" s="8">
        <f t="shared" si="0"/>
        <v>923.1</v>
      </c>
      <c r="H20" s="9">
        <f t="shared" si="1"/>
        <v>465.2424</v>
      </c>
      <c r="I20" s="8" t="str">
        <f>_xlfn.DISPIMG("ID_4Q_017",1)</f>
        <v>=DISPIMG("ID_4Q_017",1)</v>
      </c>
      <c r="J20" s="10">
        <f t="shared" si="2"/>
        <v>93.04848</v>
      </c>
      <c r="K20" s="10">
        <f t="shared" si="3"/>
        <v>9.304848</v>
      </c>
    </row>
    <row r="21" spans="1:11">
      <c r="A21" s="8">
        <v>18</v>
      </c>
      <c r="B21" s="8">
        <v>18</v>
      </c>
      <c r="C21" s="8" t="s">
        <v>31</v>
      </c>
      <c r="D21" s="8" t="s">
        <v>13</v>
      </c>
      <c r="E21" s="8">
        <v>5</v>
      </c>
      <c r="F21" s="8">
        <v>110.58</v>
      </c>
      <c r="G21" s="8">
        <f t="shared" si="0"/>
        <v>552.9</v>
      </c>
      <c r="H21" s="9">
        <f t="shared" si="1"/>
        <v>278.6616</v>
      </c>
      <c r="I21" s="8" t="str">
        <f>_xlfn.DISPIMG("ID_4Q_018",1)</f>
        <v>=DISPIMG("ID_4Q_018",1)</v>
      </c>
      <c r="J21" s="10">
        <f t="shared" si="2"/>
        <v>55.73232</v>
      </c>
      <c r="K21" s="10">
        <f t="shared" si="3"/>
        <v>5.573232</v>
      </c>
    </row>
    <row r="22" spans="1:11">
      <c r="A22" s="8">
        <v>19</v>
      </c>
      <c r="B22" s="8">
        <v>19</v>
      </c>
      <c r="C22" s="8" t="s">
        <v>32</v>
      </c>
      <c r="D22" s="8" t="s">
        <v>13</v>
      </c>
      <c r="E22" s="8">
        <v>5</v>
      </c>
      <c r="F22" s="8">
        <v>50.33</v>
      </c>
      <c r="G22" s="8">
        <f t="shared" si="0"/>
        <v>251.65</v>
      </c>
      <c r="H22" s="9">
        <f t="shared" si="1"/>
        <v>126.8316</v>
      </c>
      <c r="I22" s="8" t="str">
        <f>_xlfn.DISPIMG("ID_4Q_019",1)</f>
        <v>=DISPIMG("ID_4Q_019",1)</v>
      </c>
      <c r="J22" s="10">
        <f t="shared" si="2"/>
        <v>25.36632</v>
      </c>
      <c r="K22" s="10">
        <f t="shared" si="3"/>
        <v>2.536632</v>
      </c>
    </row>
    <row r="23" spans="1:11">
      <c r="A23" s="8">
        <v>20</v>
      </c>
      <c r="B23" s="8">
        <v>20</v>
      </c>
      <c r="C23" s="8" t="s">
        <v>33</v>
      </c>
      <c r="D23" s="8" t="s">
        <v>13</v>
      </c>
      <c r="E23" s="8">
        <v>5</v>
      </c>
      <c r="F23" s="8">
        <v>117.3</v>
      </c>
      <c r="G23" s="8">
        <f t="shared" si="0"/>
        <v>586.5</v>
      </c>
      <c r="H23" s="9">
        <f t="shared" si="1"/>
        <v>295.596</v>
      </c>
      <c r="I23" s="8" t="str">
        <f>_xlfn.DISPIMG("ID_4Q_020",1)</f>
        <v>=DISPIMG("ID_4Q_020",1)</v>
      </c>
      <c r="J23" s="10">
        <f t="shared" si="2"/>
        <v>59.1192</v>
      </c>
      <c r="K23" s="10">
        <f t="shared" si="3"/>
        <v>5.91192</v>
      </c>
    </row>
    <row r="24" spans="1:11">
      <c r="A24" s="8">
        <v>21</v>
      </c>
      <c r="B24" s="8">
        <v>21</v>
      </c>
      <c r="C24" s="8" t="s">
        <v>34</v>
      </c>
      <c r="D24" s="8" t="s">
        <v>13</v>
      </c>
      <c r="E24" s="8">
        <v>5</v>
      </c>
      <c r="F24" s="8">
        <v>50.6</v>
      </c>
      <c r="G24" s="8">
        <f t="shared" si="0"/>
        <v>253</v>
      </c>
      <c r="H24" s="9">
        <f t="shared" si="1"/>
        <v>127.512</v>
      </c>
      <c r="I24" s="8" t="str">
        <f>_xlfn.DISPIMG("ID_4Q_021",1)</f>
        <v>=DISPIMG("ID_4Q_021",1)</v>
      </c>
      <c r="J24" s="10">
        <f t="shared" si="2"/>
        <v>25.5024</v>
      </c>
      <c r="K24" s="10">
        <f t="shared" si="3"/>
        <v>2.55024</v>
      </c>
    </row>
    <row r="25" spans="1:11">
      <c r="A25" s="8">
        <v>22</v>
      </c>
      <c r="B25" s="8">
        <v>22</v>
      </c>
      <c r="C25" s="8" t="s">
        <v>35</v>
      </c>
      <c r="D25" s="8" t="s">
        <v>13</v>
      </c>
      <c r="E25" s="8">
        <v>5</v>
      </c>
      <c r="F25" s="8">
        <v>276</v>
      </c>
      <c r="G25" s="8">
        <f t="shared" si="0"/>
        <v>1380</v>
      </c>
      <c r="H25" s="9">
        <f t="shared" si="1"/>
        <v>695.52</v>
      </c>
      <c r="I25" s="8" t="str">
        <f>_xlfn.DISPIMG("ID_4Q_022",1)</f>
        <v>=DISPIMG("ID_4Q_022",1)</v>
      </c>
      <c r="J25" s="10">
        <f t="shared" si="2"/>
        <v>139.104</v>
      </c>
      <c r="K25" s="10">
        <f t="shared" si="3"/>
        <v>13.9104</v>
      </c>
    </row>
    <row r="26" spans="1:11">
      <c r="A26" s="8">
        <v>23</v>
      </c>
      <c r="B26" s="8">
        <v>23</v>
      </c>
      <c r="C26" s="8" t="s">
        <v>36</v>
      </c>
      <c r="D26" s="8" t="s">
        <v>13</v>
      </c>
      <c r="E26" s="8">
        <v>5</v>
      </c>
      <c r="F26" s="8">
        <v>275</v>
      </c>
      <c r="G26" s="8">
        <f t="shared" si="0"/>
        <v>1375</v>
      </c>
      <c r="H26" s="9">
        <f t="shared" si="1"/>
        <v>693</v>
      </c>
      <c r="I26" s="8" t="str">
        <f>_xlfn.DISPIMG("ID_4Q_023",1)</f>
        <v>=DISPIMG("ID_4Q_023",1)</v>
      </c>
      <c r="J26" s="10">
        <f t="shared" si="2"/>
        <v>138.6</v>
      </c>
      <c r="K26" s="10">
        <f t="shared" si="3"/>
        <v>13.86</v>
      </c>
    </row>
    <row r="27" spans="1:11">
      <c r="A27" s="8">
        <v>24</v>
      </c>
      <c r="B27" s="8">
        <v>24</v>
      </c>
      <c r="C27" s="8" t="s">
        <v>37</v>
      </c>
      <c r="D27" s="8" t="s">
        <v>13</v>
      </c>
      <c r="E27" s="8">
        <v>5</v>
      </c>
      <c r="F27" s="8">
        <v>184</v>
      </c>
      <c r="G27" s="8">
        <f t="shared" si="0"/>
        <v>920</v>
      </c>
      <c r="H27" s="9">
        <f t="shared" si="1"/>
        <v>463.68</v>
      </c>
      <c r="I27" s="8" t="str">
        <f>_xlfn.DISPIMG("ID_4Q_024",1)</f>
        <v>=DISPIMG("ID_4Q_024",1)</v>
      </c>
      <c r="J27" s="10">
        <f t="shared" si="2"/>
        <v>92.736</v>
      </c>
      <c r="K27" s="10">
        <f t="shared" si="3"/>
        <v>9.2736</v>
      </c>
    </row>
    <row r="28" spans="1:11">
      <c r="A28" s="8">
        <v>25</v>
      </c>
      <c r="B28" s="8">
        <v>25</v>
      </c>
      <c r="C28" s="8" t="s">
        <v>38</v>
      </c>
      <c r="D28" s="8" t="s">
        <v>13</v>
      </c>
      <c r="E28" s="8">
        <v>5</v>
      </c>
      <c r="F28" s="8">
        <v>182.16</v>
      </c>
      <c r="G28" s="8">
        <f t="shared" si="0"/>
        <v>910.8</v>
      </c>
      <c r="H28" s="9">
        <f t="shared" si="1"/>
        <v>459.0432</v>
      </c>
      <c r="I28" s="8" t="str">
        <f>_xlfn.DISPIMG("ID_4Q_025",1)</f>
        <v>=DISPIMG("ID_4Q_025",1)</v>
      </c>
      <c r="J28" s="10">
        <f t="shared" si="2"/>
        <v>91.80864</v>
      </c>
      <c r="K28" s="10">
        <f t="shared" si="3"/>
        <v>9.180864</v>
      </c>
    </row>
    <row r="29" spans="1:11">
      <c r="A29" s="8">
        <v>26</v>
      </c>
      <c r="B29" s="8">
        <v>26</v>
      </c>
      <c r="C29" s="8" t="s">
        <v>39</v>
      </c>
      <c r="D29" s="8" t="s">
        <v>13</v>
      </c>
      <c r="E29" s="8">
        <v>5</v>
      </c>
      <c r="F29" s="8">
        <v>87.4</v>
      </c>
      <c r="G29" s="8">
        <f t="shared" si="0"/>
        <v>437</v>
      </c>
      <c r="H29" s="9">
        <f t="shared" si="1"/>
        <v>220.248</v>
      </c>
      <c r="I29" s="8" t="str">
        <f>_xlfn.DISPIMG("ID_4Q_026",1)</f>
        <v>=DISPIMG("ID_4Q_026",1)</v>
      </c>
      <c r="J29" s="10">
        <f t="shared" si="2"/>
        <v>44.0496</v>
      </c>
      <c r="K29" s="10">
        <f t="shared" si="3"/>
        <v>4.40496</v>
      </c>
    </row>
    <row r="30" spans="1:11">
      <c r="A30" s="8">
        <v>27</v>
      </c>
      <c r="B30" s="8">
        <v>27</v>
      </c>
      <c r="C30" s="8" t="s">
        <v>40</v>
      </c>
      <c r="D30" s="8" t="s">
        <v>13</v>
      </c>
      <c r="E30" s="8">
        <v>5</v>
      </c>
      <c r="F30" s="8">
        <v>101.2</v>
      </c>
      <c r="G30" s="8">
        <f t="shared" si="0"/>
        <v>506</v>
      </c>
      <c r="H30" s="9">
        <f t="shared" si="1"/>
        <v>255.024</v>
      </c>
      <c r="I30" s="8" t="str">
        <f>_xlfn.DISPIMG("ID_4Q_027",1)</f>
        <v>=DISPIMG("ID_4Q_027",1)</v>
      </c>
      <c r="J30" s="10">
        <f t="shared" si="2"/>
        <v>51.0048</v>
      </c>
      <c r="K30" s="10">
        <f t="shared" si="3"/>
        <v>5.10048</v>
      </c>
    </row>
    <row r="31" spans="1:11">
      <c r="A31" s="12"/>
      <c r="B31" s="12"/>
      <c r="C31" s="12"/>
      <c r="D31" s="12"/>
      <c r="E31" s="12">
        <f>SUM(E4:E30)</f>
        <v>129</v>
      </c>
      <c r="F31" s="12"/>
      <c r="G31" s="8">
        <f>SUM(G4:G30)</f>
        <v>22435.7</v>
      </c>
      <c r="H31" s="9">
        <f>SUM(H4:H30)</f>
        <v>11307.5928</v>
      </c>
      <c r="I31" s="12"/>
      <c r="J31" s="10">
        <f t="shared" si="2"/>
        <v>2261.51856</v>
      </c>
      <c r="K31" s="13"/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zhangxuewen</dc:creator>
  <cp:lastModifiedBy>冯雪里</cp:lastModifiedBy>
  <dcterms:created xsi:type="dcterms:W3CDTF">2026-04-03T09:01:00Z</dcterms:created>
  <dcterms:modified xsi:type="dcterms:W3CDTF">2026-09-14T08:54:48Z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5F532A7BD6B9590C7A95796A62DDAC4E_43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