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8C64D7E7F9134A29BD8D65A8FF1E9A64" descr="1"/>
        <xdr:cNvPicPr/>
      </xdr:nvPicPr>
      <xdr:blipFill>
        <a:blip r:embed="rId1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7" name="ID_65FD209C407045799E181794997F214D" descr="2"/>
        <xdr:cNvPicPr/>
      </xdr:nvPicPr>
      <xdr:blipFill>
        <a:blip r:embed="rId2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8" name="ID_B52C22711F45439DA3C9BD73C334575E" descr="4"/>
        <xdr:cNvPicPr/>
      </xdr:nvPicPr>
      <xdr:blipFill>
        <a:blip r:embed="rId3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9" name="ID_3B6A824E715843FEBC293AB50BE3CBE5" descr="6"/>
        <xdr:cNvPicPr/>
      </xdr:nvPicPr>
      <xdr:blipFill>
        <a:blip r:embed="rId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0" name="ID_FC85405824024F4C9A77EEA6E8FBC74F" descr="7"/>
        <xdr:cNvPicPr/>
      </xdr:nvPicPr>
      <xdr:blipFill>
        <a:blip r:embed="rId5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1" name="ID_85BAE3FF6A254489B92CFE40805122BF" descr="8"/>
        <xdr:cNvPicPr/>
      </xdr:nvPicPr>
      <xdr:blipFill>
        <a:blip r:embed="rId6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2" name="ID_74496057312D40048357113CE9DDB6BB" descr="9"/>
        <xdr:cNvPicPr/>
      </xdr:nvPicPr>
      <xdr:blipFill>
        <a:blip r:embed="rId7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3" name="ID_EA69D912FE7C489F8D71DDC14F2394AD" descr="11"/>
        <xdr:cNvPicPr/>
      </xdr:nvPicPr>
      <xdr:blipFill>
        <a:blip r:embed="rId8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4" name="ID_37C2854E5C4E47578C3A22FD15C868A3" descr="12"/>
        <xdr:cNvPicPr/>
      </xdr:nvPicPr>
      <xdr:blipFill>
        <a:blip r:embed="rId9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5" name="ID_7B20E63D768A4489BE4B6E8ACE1AF6D9" descr="13"/>
        <xdr:cNvPicPr/>
      </xdr:nvPicPr>
      <xdr:blipFill>
        <a:blip r:embed="rId10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6" name="ID_D8048A8CF50B4356B4E4FE9AB628FAEA" descr="14"/>
        <xdr:cNvPicPr/>
      </xdr:nvPicPr>
      <xdr:blipFill>
        <a:blip r:embed="rId11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7" name="ID_AD06F53E27E1476FAF738631EF676C64" descr="15"/>
        <xdr:cNvPicPr/>
      </xdr:nvPicPr>
      <xdr:blipFill>
        <a:blip r:embed="rId7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8" name="ID_28260C39220243038167B836C23511B1" descr="16"/>
        <xdr:cNvPicPr/>
      </xdr:nvPicPr>
      <xdr:blipFill>
        <a:blip r:embed="rId12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9" name="ID_C2D12D8AD1C047CFBDF4DFBDB9A27BAE" descr="17"/>
        <xdr:cNvPicPr/>
      </xdr:nvPicPr>
      <xdr:blipFill>
        <a:blip r:embed="rId13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0" name="ID_6F5A84C2561348D2B46B5CABD8BBEB9B" descr="18"/>
        <xdr:cNvPicPr/>
      </xdr:nvPicPr>
      <xdr:blipFill>
        <a:blip r:embed="rId1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1" name="ID_DF0FABE074AE45F39D3CD0DF0A54522F" descr="19"/>
        <xdr:cNvPicPr/>
      </xdr:nvPicPr>
      <xdr:blipFill>
        <a:blip r:embed="rId9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2" name="ID_4332F2FA7C114704919DB913F77C1DB9" descr="20"/>
        <xdr:cNvPicPr/>
      </xdr:nvPicPr>
      <xdr:blipFill>
        <a:blip r:embed="rId15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3" name="ID_0E6DC5DD4C1749ABB4E0DE3F0FFD2FB6" descr="21"/>
        <xdr:cNvPicPr/>
      </xdr:nvPicPr>
      <xdr:blipFill>
        <a:blip r:embed="rId16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4" name="ID_6072A296F4CB4A42BE2A06C92D8C355A" descr="22"/>
        <xdr:cNvPicPr/>
      </xdr:nvPicPr>
      <xdr:blipFill>
        <a:blip r:embed="rId17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5" name="ID_9A731F22C4DB47838C10B7BECBD253B3" descr="23"/>
        <xdr:cNvPicPr/>
      </xdr:nvPicPr>
      <xdr:blipFill>
        <a:blip r:embed="rId18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<sst xmlns="http://schemas.openxmlformats.org/spreadsheetml/2006/main" count="52" uniqueCount="31">
  <si>
    <t>ZBGX存货3区（瓷器工艺品资产包）明细</t>
  </si>
  <si>
    <t>序号</t>
  </si>
  <si>
    <t>盘点序号</t>
  </si>
  <si>
    <t>名称</t>
  </si>
  <si>
    <t>计量 单位</t>
  </si>
  <si>
    <t>拍卖数量</t>
  </si>
  <si>
    <t>评估单价</t>
  </si>
  <si>
    <t>评估金额</t>
  </si>
  <si>
    <t>变卖价</t>
  </si>
  <si>
    <t>照片</t>
  </si>
  <si>
    <t>保证金</t>
  </si>
  <si>
    <t>加价幅度</t>
  </si>
  <si>
    <t>财官迎福瓷盘</t>
  </si>
  <si>
    <t>件</t>
  </si>
  <si>
    <t>容天通禅茶器</t>
  </si>
  <si>
    <t>徽雕仙子呈祥香炉</t>
  </si>
  <si>
    <t>溢彩开运貔貅</t>
  </si>
  <si>
    <t>天青荷口瓶</t>
  </si>
  <si>
    <t>徽墨松鹤延年</t>
  </si>
  <si>
    <t>富贵孔雀祤漆器</t>
  </si>
  <si>
    <t>铜雕福喜组合</t>
  </si>
  <si>
    <t>江山多娇筷</t>
  </si>
  <si>
    <t>徽雕君子迎福</t>
  </si>
  <si>
    <t>蜡染榴俏生娇</t>
  </si>
  <si>
    <t>秀雅天香苏绣包</t>
  </si>
  <si>
    <t>卧龙壶</t>
  </si>
  <si>
    <t>琉璃斑斓映墨</t>
  </si>
  <si>
    <t>贝雕醉墨套组</t>
  </si>
  <si>
    <t>青铜富贵炉</t>
  </si>
  <si>
    <t>披金石纹满瓢</t>
  </si>
  <si>
    <t>丝路紫砂壶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</si>
</sst>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107" zoomScaleNormal="107" workbookViewId="0">
      <selection activeCell="J24" sqref="J24"/>
    </sheetView>
  </sheetViews>
  <sheetFormatPr defaultColWidth="9.23076923076923" defaultRowHeight="16.8"/>
  <cols>
    <col min="3" max="3" width="28.8269230769231" customWidth="1"/>
    <col min="4" max="4" width="12.0961538461538" customWidth="1"/>
    <col min="5" max="5" width="10.8557692307692" customWidth="1"/>
    <col min="6" max="6" width="11.5" customWidth="1"/>
    <col min="7" max="7" width="9.94230769230769" customWidth="1"/>
    <col min="8" max="8" width="9.69230769230769" style="2"/>
    <col min="9" max="9" width="19.2596153846154" customWidth="1"/>
    <col min="10" max="11" width="9.23076923076923" style="3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7" t="s">
        <v>10</v>
      </c>
      <c r="K2" s="7" t="s">
        <v>11</v>
      </c>
    </row>
    <row r="3" s="1" customFormat="1" spans="1:11">
      <c r="A3" s="5"/>
      <c r="B3" s="5"/>
      <c r="C3" s="5"/>
      <c r="D3" s="5"/>
      <c r="E3" s="5"/>
      <c r="F3" s="5"/>
      <c r="G3" s="5"/>
      <c r="H3" s="6"/>
      <c r="I3" s="5"/>
      <c r="J3" s="7"/>
      <c r="K3" s="7"/>
    </row>
    <row r="4" ht="133.15" spans="1:11">
      <c r="A4" s="8">
        <v>1</v>
      </c>
      <c r="B4" s="8">
        <v>1</v>
      </c>
      <c r="C4" s="8" t="s">
        <v>12</v>
      </c>
      <c r="D4" s="11" t="s">
        <v>13</v>
      </c>
      <c r="E4" s="8">
        <v>5</v>
      </c>
      <c r="F4" s="8">
        <v>161</v>
      </c>
      <c r="G4" s="8">
        <f t="shared" ref="G4:G23" si="0">E4*F4</f>
        <v>805</v>
      </c>
      <c r="H4" s="9">
        <f t="shared" ref="H4:H23" si="1">G4*70%*80%*90%</f>
        <v>405.72</v>
      </c>
      <c r="I4" s="8" t="str">
        <f>_xlfn.DISPIMG("ID_8C64D7E7F9134A29BD8D65A8FF1E9A64",1)</f>
        <v>=DISPIMG("ID_8C64D7E7F9134A29BD8D65A8FF1E9A64",1)</v>
      </c>
      <c r="J4" s="10">
        <f t="shared" ref="J4:J23" si="2">H4*20%</f>
        <v>81.144</v>
      </c>
      <c r="K4" s="10">
        <f t="shared" ref="K4:K23" si="3">H4*0.02</f>
        <v>8.1144</v>
      </c>
    </row>
    <row r="5" ht="133.15" spans="1:11">
      <c r="A5" s="8">
        <v>2</v>
      </c>
      <c r="B5" s="8">
        <v>2</v>
      </c>
      <c r="C5" s="8" t="s">
        <v>14</v>
      </c>
      <c r="D5" s="11" t="s">
        <v>13</v>
      </c>
      <c r="E5" s="8">
        <v>5</v>
      </c>
      <c r="F5" s="8">
        <v>96.6</v>
      </c>
      <c r="G5" s="8">
        <f t="shared" si="0"/>
        <v>483</v>
      </c>
      <c r="H5" s="9">
        <f t="shared" si="1"/>
        <v>243.432</v>
      </c>
      <c r="I5" s="8" t="str">
        <f>_xlfn.DISPIMG("ID_65FD209C407045799E181794997F214D",1)</f>
        <v>=DISPIMG("ID_65FD209C407045799E181794997F214D",1)</v>
      </c>
      <c r="J5" s="10">
        <f t="shared" si="2"/>
        <v>48.6864</v>
      </c>
      <c r="K5" s="10">
        <f t="shared" si="3"/>
        <v>4.86864</v>
      </c>
    </row>
    <row r="6" ht="133.15" spans="1:11">
      <c r="A6" s="8">
        <v>3</v>
      </c>
      <c r="B6" s="8">
        <v>4</v>
      </c>
      <c r="C6" s="8" t="s">
        <v>15</v>
      </c>
      <c r="D6" s="11" t="s">
        <v>13</v>
      </c>
      <c r="E6" s="8">
        <v>5</v>
      </c>
      <c r="F6" s="8">
        <v>62.08</v>
      </c>
      <c r="G6" s="8">
        <f t="shared" si="0"/>
        <v>310.4</v>
      </c>
      <c r="H6" s="9">
        <f t="shared" si="1"/>
        <v>156.4416</v>
      </c>
      <c r="I6" s="8" t="str">
        <f>_xlfn.DISPIMG("ID_B52C22711F45439DA3C9BD73C334575E",1)</f>
        <v>=DISPIMG("ID_B52C22711F45439DA3C9BD73C334575E",1)</v>
      </c>
      <c r="J6" s="10">
        <f t="shared" si="2"/>
        <v>31.28832</v>
      </c>
      <c r="K6" s="10">
        <f t="shared" si="3"/>
        <v>3.128832</v>
      </c>
    </row>
    <row r="7" ht="133.15" spans="1:11">
      <c r="A7" s="8">
        <v>4</v>
      </c>
      <c r="B7" s="8">
        <v>6</v>
      </c>
      <c r="C7" s="8" t="s">
        <v>16</v>
      </c>
      <c r="D7" s="11" t="s">
        <v>13</v>
      </c>
      <c r="E7" s="8">
        <v>5</v>
      </c>
      <c r="F7" s="8">
        <v>133.51</v>
      </c>
      <c r="G7" s="8">
        <f t="shared" si="0"/>
        <v>667.55</v>
      </c>
      <c r="H7" s="9">
        <f t="shared" si="1"/>
        <v>336.4452</v>
      </c>
      <c r="I7" s="8" t="str">
        <f>_xlfn.DISPIMG("ID_3B6A824E715843FEBC293AB50BE3CBE5",1)</f>
        <v>=DISPIMG("ID_3B6A824E715843FEBC293AB50BE3CBE5",1)</v>
      </c>
      <c r="J7" s="10">
        <f t="shared" si="2"/>
        <v>67.28904</v>
      </c>
      <c r="K7" s="10">
        <f t="shared" si="3"/>
        <v>6.728904</v>
      </c>
    </row>
    <row r="8" ht="133.15" spans="1:11">
      <c r="A8" s="8">
        <v>5</v>
      </c>
      <c r="B8" s="8">
        <v>7</v>
      </c>
      <c r="C8" s="8" t="s">
        <v>17</v>
      </c>
      <c r="D8" s="11" t="s">
        <v>13</v>
      </c>
      <c r="E8" s="8">
        <v>5</v>
      </c>
      <c r="F8" s="8">
        <v>161</v>
      </c>
      <c r="G8" s="8">
        <f t="shared" si="0"/>
        <v>805</v>
      </c>
      <c r="H8" s="9">
        <f t="shared" si="1"/>
        <v>405.72</v>
      </c>
      <c r="I8" s="8" t="str">
        <f>_xlfn.DISPIMG("ID_FC85405824024F4C9A77EEA6E8FBC74F",1)</f>
        <v>=DISPIMG("ID_FC85405824024F4C9A77EEA6E8FBC74F",1)</v>
      </c>
      <c r="J8" s="10">
        <f t="shared" si="2"/>
        <v>81.144</v>
      </c>
      <c r="K8" s="10">
        <f t="shared" si="3"/>
        <v>8.1144</v>
      </c>
    </row>
    <row r="9" ht="133.15" spans="1:11">
      <c r="A9" s="8">
        <v>6</v>
      </c>
      <c r="B9" s="8">
        <v>8</v>
      </c>
      <c r="C9" s="8" t="s">
        <v>18</v>
      </c>
      <c r="D9" s="11" t="s">
        <v>13</v>
      </c>
      <c r="E9" s="8">
        <v>5</v>
      </c>
      <c r="F9" s="8">
        <v>124.21</v>
      </c>
      <c r="G9" s="8">
        <f t="shared" si="0"/>
        <v>621.05</v>
      </c>
      <c r="H9" s="9">
        <f t="shared" si="1"/>
        <v>313.0092</v>
      </c>
      <c r="I9" s="8" t="str">
        <f>_xlfn.DISPIMG("ID_85BAE3FF6A254489B92CFE40805122BF",1)</f>
        <v>=DISPIMG("ID_85BAE3FF6A254489B92CFE40805122BF",1)</v>
      </c>
      <c r="J9" s="10">
        <f t="shared" si="2"/>
        <v>62.60184</v>
      </c>
      <c r="K9" s="10">
        <f t="shared" si="3"/>
        <v>6.260184</v>
      </c>
    </row>
    <row r="10" ht="133.15" spans="1:11">
      <c r="A10" s="8">
        <v>7</v>
      </c>
      <c r="B10" s="8">
        <v>9</v>
      </c>
      <c r="C10" s="8" t="s">
        <v>19</v>
      </c>
      <c r="D10" s="11" t="s">
        <v>13</v>
      </c>
      <c r="E10" s="8">
        <v>5</v>
      </c>
      <c r="F10" s="8">
        <v>140.76</v>
      </c>
      <c r="G10" s="8">
        <f t="shared" si="0"/>
        <v>703.8</v>
      </c>
      <c r="H10" s="9">
        <f t="shared" si="1"/>
        <v>354.7152</v>
      </c>
      <c r="I10" s="8" t="str">
        <f>_xlfn.DISPIMG("ID_74496057312D40048357113CE9DDB6BB",1)</f>
        <v>=DISPIMG("ID_74496057312D40048357113CE9DDB6BB",1)</v>
      </c>
      <c r="J10" s="10">
        <f t="shared" si="2"/>
        <v>70.94304</v>
      </c>
      <c r="K10" s="10">
        <f t="shared" si="3"/>
        <v>7.094304</v>
      </c>
    </row>
    <row r="11" ht="133.15" spans="1:11">
      <c r="A11" s="8">
        <v>8</v>
      </c>
      <c r="B11" s="8">
        <v>11</v>
      </c>
      <c r="C11" s="8" t="s">
        <v>20</v>
      </c>
      <c r="D11" s="11" t="s">
        <v>13</v>
      </c>
      <c r="E11" s="8">
        <v>5</v>
      </c>
      <c r="F11" s="8">
        <v>234.6</v>
      </c>
      <c r="G11" s="8">
        <f t="shared" si="0"/>
        <v>1173</v>
      </c>
      <c r="H11" s="9">
        <f t="shared" si="1"/>
        <v>591.192</v>
      </c>
      <c r="I11" s="8" t="str">
        <f>_xlfn.DISPIMG("ID_EA69D912FE7C489F8D71DDC14F2394AD",1)</f>
        <v>=DISPIMG("ID_EA69D912FE7C489F8D71DDC14F2394AD",1)</v>
      </c>
      <c r="J11" s="10">
        <f t="shared" si="2"/>
        <v>118.2384</v>
      </c>
      <c r="K11" s="10">
        <f t="shared" si="3"/>
        <v>11.82384</v>
      </c>
    </row>
    <row r="12" ht="133.15" spans="1:11">
      <c r="A12" s="8">
        <v>9</v>
      </c>
      <c r="B12" s="8">
        <v>12</v>
      </c>
      <c r="C12" s="8" t="s">
        <v>21</v>
      </c>
      <c r="D12" s="11" t="s">
        <v>13</v>
      </c>
      <c r="E12" s="8">
        <v>5</v>
      </c>
      <c r="F12" s="8">
        <v>75.9</v>
      </c>
      <c r="G12" s="8">
        <f t="shared" si="0"/>
        <v>379.5</v>
      </c>
      <c r="H12" s="9">
        <f t="shared" si="1"/>
        <v>191.268</v>
      </c>
      <c r="I12" s="8" t="str">
        <f>_xlfn.DISPIMG("ID_37C2854E5C4E47578C3A22FD15C868A3",1)</f>
        <v>=DISPIMG("ID_37C2854E5C4E47578C3A22FD15C868A3",1)</v>
      </c>
      <c r="J12" s="10">
        <f t="shared" si="2"/>
        <v>38.2536</v>
      </c>
      <c r="K12" s="10">
        <f t="shared" si="3"/>
        <v>3.82536</v>
      </c>
    </row>
    <row r="13" ht="133.15" spans="1:11">
      <c r="A13" s="8">
        <v>10</v>
      </c>
      <c r="B13" s="8">
        <v>13</v>
      </c>
      <c r="C13" s="8" t="s">
        <v>22</v>
      </c>
      <c r="D13" s="11" t="s">
        <v>13</v>
      </c>
      <c r="E13" s="8">
        <v>5</v>
      </c>
      <c r="F13" s="8">
        <v>128.78</v>
      </c>
      <c r="G13" s="8">
        <f t="shared" si="0"/>
        <v>643.9</v>
      </c>
      <c r="H13" s="9">
        <f t="shared" si="1"/>
        <v>324.5256</v>
      </c>
      <c r="I13" s="8" t="str">
        <f>_xlfn.DISPIMG("ID_7B20E63D768A4489BE4B6E8ACE1AF6D9",1)</f>
        <v>=DISPIMG("ID_7B20E63D768A4489BE4B6E8ACE1AF6D9",1)</v>
      </c>
      <c r="J13" s="10">
        <f t="shared" si="2"/>
        <v>64.90512</v>
      </c>
      <c r="K13" s="10">
        <f t="shared" si="3"/>
        <v>6.490512</v>
      </c>
    </row>
    <row r="14" ht="133.15" spans="1:11">
      <c r="A14" s="8">
        <v>11</v>
      </c>
      <c r="B14" s="8">
        <v>14</v>
      </c>
      <c r="C14" s="8" t="s">
        <v>23</v>
      </c>
      <c r="D14" s="11" t="s">
        <v>13</v>
      </c>
      <c r="E14" s="8">
        <v>5</v>
      </c>
      <c r="F14" s="8">
        <v>110.5</v>
      </c>
      <c r="G14" s="8">
        <f t="shared" si="0"/>
        <v>552.5</v>
      </c>
      <c r="H14" s="9">
        <f t="shared" si="1"/>
        <v>278.46</v>
      </c>
      <c r="I14" s="8" t="str">
        <f>_xlfn.DISPIMG("ID_D8048A8CF50B4356B4E4FE9AB628FAEA",1)</f>
        <v>=DISPIMG("ID_D8048A8CF50B4356B4E4FE9AB628FAEA",1)</v>
      </c>
      <c r="J14" s="10">
        <f t="shared" si="2"/>
        <v>55.692</v>
      </c>
      <c r="K14" s="10">
        <f t="shared" si="3"/>
        <v>5.5692</v>
      </c>
    </row>
    <row r="15" ht="133.15" spans="1:11">
      <c r="A15" s="8">
        <v>12</v>
      </c>
      <c r="B15" s="8">
        <v>15</v>
      </c>
      <c r="C15" s="8" t="s">
        <v>19</v>
      </c>
      <c r="D15" s="11" t="s">
        <v>13</v>
      </c>
      <c r="E15" s="8">
        <v>5</v>
      </c>
      <c r="F15" s="8">
        <v>140.76</v>
      </c>
      <c r="G15" s="8">
        <f t="shared" si="0"/>
        <v>703.8</v>
      </c>
      <c r="H15" s="9">
        <f t="shared" si="1"/>
        <v>354.7152</v>
      </c>
      <c r="I15" s="8" t="str">
        <f>_xlfn.DISPIMG("ID_AD06F53E27E1476FAF738631EF676C64",1)</f>
        <v>=DISPIMG("ID_AD06F53E27E1476FAF738631EF676C64",1)</v>
      </c>
      <c r="J15" s="10">
        <f t="shared" si="2"/>
        <v>70.94304</v>
      </c>
      <c r="K15" s="10">
        <f t="shared" si="3"/>
        <v>7.094304</v>
      </c>
    </row>
    <row r="16" ht="133.15" spans="1:11">
      <c r="A16" s="8">
        <v>13</v>
      </c>
      <c r="B16" s="8">
        <v>16</v>
      </c>
      <c r="C16" s="8" t="s">
        <v>24</v>
      </c>
      <c r="D16" s="11" t="s">
        <v>13</v>
      </c>
      <c r="E16" s="8">
        <v>5</v>
      </c>
      <c r="F16" s="8">
        <v>117.54</v>
      </c>
      <c r="G16" s="8">
        <f t="shared" si="0"/>
        <v>587.7</v>
      </c>
      <c r="H16" s="9">
        <f t="shared" si="1"/>
        <v>296.2008</v>
      </c>
      <c r="I16" s="8" t="str">
        <f>_xlfn.DISPIMG("ID_28260C39220243038167B836C23511B1",1)</f>
        <v>=DISPIMG("ID_28260C39220243038167B836C23511B1",1)</v>
      </c>
      <c r="J16" s="10">
        <f t="shared" si="2"/>
        <v>59.24016</v>
      </c>
      <c r="K16" s="10">
        <f t="shared" si="3"/>
        <v>5.924016</v>
      </c>
    </row>
    <row r="17" ht="133.15" spans="1:11">
      <c r="A17" s="8">
        <v>14</v>
      </c>
      <c r="B17" s="8">
        <v>17</v>
      </c>
      <c r="C17" s="8" t="s">
        <v>25</v>
      </c>
      <c r="D17" s="11" t="s">
        <v>13</v>
      </c>
      <c r="E17" s="8">
        <v>5</v>
      </c>
      <c r="F17" s="8">
        <v>69</v>
      </c>
      <c r="G17" s="8">
        <f t="shared" si="0"/>
        <v>345</v>
      </c>
      <c r="H17" s="9">
        <f t="shared" si="1"/>
        <v>173.88</v>
      </c>
      <c r="I17" s="8" t="str">
        <f>_xlfn.DISPIMG("ID_C2D12D8AD1C047CFBDF4DFBDB9A27BAE",1)</f>
        <v>=DISPIMG("ID_C2D12D8AD1C047CFBDF4DFBDB9A27BAE",1)</v>
      </c>
      <c r="J17" s="10">
        <f t="shared" si="2"/>
        <v>34.776</v>
      </c>
      <c r="K17" s="10">
        <f t="shared" si="3"/>
        <v>3.4776</v>
      </c>
    </row>
    <row r="18" ht="133.15" spans="1:11">
      <c r="A18" s="8">
        <v>15</v>
      </c>
      <c r="B18" s="8">
        <v>18</v>
      </c>
      <c r="C18" s="8" t="s">
        <v>26</v>
      </c>
      <c r="D18" s="11" t="s">
        <v>13</v>
      </c>
      <c r="E18" s="8">
        <v>5</v>
      </c>
      <c r="F18" s="8">
        <v>61.92</v>
      </c>
      <c r="G18" s="8">
        <f t="shared" si="0"/>
        <v>309.6</v>
      </c>
      <c r="H18" s="9">
        <f t="shared" si="1"/>
        <v>156.0384</v>
      </c>
      <c r="I18" s="8" t="str">
        <f>_xlfn.DISPIMG("ID_6F5A84C2561348D2B46B5CABD8BBEB9B",1)</f>
        <v>=DISPIMG("ID_6F5A84C2561348D2B46B5CABD8BBEB9B",1)</v>
      </c>
      <c r="J18" s="10">
        <f t="shared" si="2"/>
        <v>31.20768</v>
      </c>
      <c r="K18" s="10">
        <f t="shared" si="3"/>
        <v>3.120768</v>
      </c>
    </row>
    <row r="19" ht="133.15" spans="1:11">
      <c r="A19" s="8">
        <v>16</v>
      </c>
      <c r="B19" s="8">
        <v>19</v>
      </c>
      <c r="C19" s="8" t="s">
        <v>21</v>
      </c>
      <c r="D19" s="11" t="s">
        <v>13</v>
      </c>
      <c r="E19" s="8">
        <v>5</v>
      </c>
      <c r="F19" s="8">
        <v>75.9</v>
      </c>
      <c r="G19" s="8">
        <f t="shared" si="0"/>
        <v>379.5</v>
      </c>
      <c r="H19" s="9">
        <f t="shared" si="1"/>
        <v>191.268</v>
      </c>
      <c r="I19" s="8" t="str">
        <f>_xlfn.DISPIMG("ID_DF0FABE074AE45F39D3CD0DF0A54522F",1)</f>
        <v>=DISPIMG("ID_DF0FABE074AE45F39D3CD0DF0A54522F",1)</v>
      </c>
      <c r="J19" s="10">
        <f t="shared" si="2"/>
        <v>38.2536</v>
      </c>
      <c r="K19" s="10">
        <f t="shared" si="3"/>
        <v>3.82536</v>
      </c>
    </row>
    <row r="20" ht="133.15" spans="1:11">
      <c r="A20" s="8">
        <v>17</v>
      </c>
      <c r="B20" s="8">
        <v>20</v>
      </c>
      <c r="C20" s="8" t="s">
        <v>27</v>
      </c>
      <c r="D20" s="11" t="s">
        <v>13</v>
      </c>
      <c r="E20" s="8">
        <v>5</v>
      </c>
      <c r="F20" s="8">
        <v>181.71</v>
      </c>
      <c r="G20" s="8">
        <f t="shared" si="0"/>
        <v>908.55</v>
      </c>
      <c r="H20" s="9">
        <f t="shared" si="1"/>
        <v>457.9092</v>
      </c>
      <c r="I20" s="8" t="str">
        <f>_xlfn.DISPIMG("ID_4332F2FA7C114704919DB913F77C1DB9",1)</f>
        <v>=DISPIMG("ID_4332F2FA7C114704919DB913F77C1DB9",1)</v>
      </c>
      <c r="J20" s="10">
        <f t="shared" si="2"/>
        <v>91.58184</v>
      </c>
      <c r="K20" s="10">
        <f t="shared" si="3"/>
        <v>9.158184</v>
      </c>
    </row>
    <row r="21" ht="133.15" spans="1:11">
      <c r="A21" s="8">
        <v>18</v>
      </c>
      <c r="B21" s="8">
        <v>21</v>
      </c>
      <c r="C21" s="8" t="s">
        <v>28</v>
      </c>
      <c r="D21" s="11" t="s">
        <v>13</v>
      </c>
      <c r="E21" s="8">
        <v>5</v>
      </c>
      <c r="F21" s="8">
        <v>342.8</v>
      </c>
      <c r="G21" s="8">
        <f t="shared" si="0"/>
        <v>1714</v>
      </c>
      <c r="H21" s="9">
        <f t="shared" si="1"/>
        <v>863.856</v>
      </c>
      <c r="I21" s="8" t="str">
        <f>_xlfn.DISPIMG("ID_0E6DC5DD4C1749ABB4E0DE3F0FFD2FB6",1)</f>
        <v>=DISPIMG("ID_0E6DC5DD4C1749ABB4E0DE3F0FFD2FB6",1)</v>
      </c>
      <c r="J21" s="10">
        <f t="shared" si="2"/>
        <v>172.7712</v>
      </c>
      <c r="K21" s="10">
        <f t="shared" si="3"/>
        <v>17.27712</v>
      </c>
    </row>
    <row r="22" ht="133.15" spans="1:11">
      <c r="A22" s="8">
        <v>19</v>
      </c>
      <c r="B22" s="8">
        <v>22</v>
      </c>
      <c r="C22" s="8" t="s">
        <v>29</v>
      </c>
      <c r="D22" s="11" t="s">
        <v>13</v>
      </c>
      <c r="E22" s="8">
        <v>5</v>
      </c>
      <c r="F22" s="8">
        <v>96.6</v>
      </c>
      <c r="G22" s="8">
        <f t="shared" si="0"/>
        <v>483</v>
      </c>
      <c r="H22" s="9">
        <f t="shared" si="1"/>
        <v>243.432</v>
      </c>
      <c r="I22" s="8" t="str">
        <f>_xlfn.DISPIMG("ID_6072A296F4CB4A42BE2A06C92D8C355A",1)</f>
        <v>=DISPIMG("ID_6072A296F4CB4A42BE2A06C92D8C355A",1)</v>
      </c>
      <c r="J22" s="10">
        <f t="shared" si="2"/>
        <v>48.6864</v>
      </c>
      <c r="K22" s="10">
        <f t="shared" si="3"/>
        <v>4.86864</v>
      </c>
    </row>
    <row r="23" ht="133.15" spans="1:11">
      <c r="A23" s="8">
        <v>20</v>
      </c>
      <c r="B23" s="8">
        <v>23</v>
      </c>
      <c r="C23" s="8" t="s">
        <v>30</v>
      </c>
      <c r="D23" s="11" t="s">
        <v>13</v>
      </c>
      <c r="E23" s="8">
        <v>5</v>
      </c>
      <c r="F23" s="8">
        <v>124.2</v>
      </c>
      <c r="G23" s="8">
        <f t="shared" si="0"/>
        <v>621</v>
      </c>
      <c r="H23" s="9">
        <f t="shared" si="1"/>
        <v>312.984</v>
      </c>
      <c r="I23" s="8" t="str">
        <f>_xlfn.DISPIMG("ID_9A731F22C4DB47838C10B7BECBD253B3",1)</f>
        <v>=DISPIMG("ID_9A731F22C4DB47838C10B7BECBD253B3",1)</v>
      </c>
      <c r="J23" s="10">
        <f t="shared" si="2"/>
        <v>62.5968</v>
      </c>
      <c r="K23" s="10">
        <f t="shared" si="3"/>
        <v>6.25968</v>
      </c>
    </row>
    <row r="24" spans="1:11">
      <c r="A24" s="5"/>
      <c r="B24" s="5"/>
      <c r="C24" s="5"/>
      <c r="D24" s="5"/>
      <c r="E24" s="8">
        <f>SUM(E4:E23)</f>
        <v>100</v>
      </c>
      <c r="F24" s="8"/>
      <c r="G24" s="8">
        <f>SUM(G4:G23)</f>
        <v>13196.85</v>
      </c>
      <c r="H24" s="9">
        <f>SUM(H4:H23)</f>
        <v>6651.2124</v>
      </c>
      <c r="I24" s="8"/>
      <c r="J24" s="10">
        <f>SUM(J4:J23)</f>
        <v>1330.24248</v>
      </c>
      <c r="K24" s="7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zhangxuewen</dc:creator>
  <cp:lastModifiedBy>z</cp:lastModifiedBy>
  <dcterms:created xsi:type="dcterms:W3CDTF">2026-04-03T09:01:00Z</dcterms:created>
  <dcterms:modified xsi:type="dcterms:W3CDTF">2026-08-13T17:03:58Z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5F532A7BD6B9590C7A95796A62DDAC4E_43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